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ni\Documents\TCP\2026 Budget\"/>
    </mc:Choice>
  </mc:AlternateContent>
  <xr:revisionPtr revIDLastSave="0" documentId="8_{ABBC6F58-FEB1-4896-89F8-DB370CD2B389}" xr6:coauthVersionLast="47" xr6:coauthVersionMax="47" xr10:uidLastSave="{00000000-0000-0000-0000-000000000000}"/>
  <bookViews>
    <workbookView xWindow="-103" yWindow="-103" windowWidth="22149" windowHeight="13200" tabRatio="824" xr2:uid="{00000000-000D-0000-FFFF-FFFF00000000}"/>
  </bookViews>
  <sheets>
    <sheet name="YTD Budget Performance" sheetId="5" r:id="rId1"/>
    <sheet name="4-30-2026 Balance Sheet" sheetId="4" r:id="rId2"/>
    <sheet name="Profit and Loss Stmt by Month" sheetId="3" r:id="rId3"/>
    <sheet name="April Profit &amp; Loss Detail" sheetId="2" r:id="rId4"/>
    <sheet name="YTD Profit &amp; Loss Detail" sheetId="1" r:id="rId5"/>
  </sheets>
  <definedNames>
    <definedName name="_xlnm.Print_Area" localSheetId="1">'4-30-2026 Balance Sheet'!$A$1:$C$56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4" i="1" l="1"/>
  <c r="J779" i="1"/>
  <c r="J329" i="2"/>
  <c r="J334" i="2" s="1"/>
  <c r="F139" i="3"/>
  <c r="F133" i="3"/>
  <c r="F132" i="3"/>
  <c r="D133" i="3"/>
  <c r="K286" i="2"/>
  <c r="K281" i="2"/>
  <c r="K278" i="2"/>
  <c r="J333" i="2"/>
  <c r="J326" i="2"/>
  <c r="J323" i="2"/>
  <c r="J327" i="2" s="1"/>
  <c r="J317" i="2"/>
  <c r="J314" i="2"/>
  <c r="J311" i="2"/>
  <c r="J318" i="2" s="1"/>
  <c r="J305" i="2"/>
  <c r="J302" i="2"/>
  <c r="J299" i="2"/>
  <c r="J292" i="2"/>
  <c r="J287" i="2"/>
  <c r="J288" i="2" s="1"/>
  <c r="J282" i="2"/>
  <c r="J279" i="2"/>
  <c r="J283" i="2" s="1"/>
  <c r="J289" i="2" s="1"/>
  <c r="J272" i="2"/>
  <c r="J267" i="2"/>
  <c r="J262" i="2"/>
  <c r="J259" i="2"/>
  <c r="J268" i="2" s="1"/>
  <c r="J250" i="2"/>
  <c r="J241" i="2"/>
  <c r="J233" i="2"/>
  <c r="J230" i="2"/>
  <c r="J227" i="2"/>
  <c r="J234" i="2" s="1"/>
  <c r="J220" i="2"/>
  <c r="J221" i="2" s="1"/>
  <c r="J273" i="2" s="1"/>
  <c r="J219" i="2"/>
  <c r="J215" i="2"/>
  <c r="J211" i="2"/>
  <c r="J208" i="2"/>
  <c r="J204" i="2"/>
  <c r="J201" i="2"/>
  <c r="J194" i="2"/>
  <c r="J189" i="2"/>
  <c r="J181" i="2"/>
  <c r="J180" i="2"/>
  <c r="J173" i="2"/>
  <c r="J174" i="2" s="1"/>
  <c r="J161" i="2"/>
  <c r="J162" i="2" s="1"/>
  <c r="J158" i="2"/>
  <c r="J155" i="2"/>
  <c r="J152" i="2"/>
  <c r="J148" i="2"/>
  <c r="J144" i="2"/>
  <c r="J139" i="2"/>
  <c r="J136" i="2"/>
  <c r="J140" i="2" s="1"/>
  <c r="J119" i="2"/>
  <c r="J112" i="2"/>
  <c r="J107" i="2"/>
  <c r="J120" i="2" s="1"/>
  <c r="J163" i="2" s="1"/>
  <c r="J95" i="2"/>
  <c r="J96" i="2" s="1"/>
  <c r="J87" i="2"/>
  <c r="J97" i="2" s="1"/>
  <c r="J175" i="2" s="1"/>
  <c r="J63" i="2"/>
  <c r="J52" i="2"/>
  <c r="J49" i="2"/>
  <c r="J45" i="2"/>
  <c r="J40" i="2"/>
  <c r="J46" i="2" s="1"/>
  <c r="J37" i="2"/>
  <c r="J34" i="2"/>
  <c r="J27" i="2"/>
  <c r="J24" i="2"/>
  <c r="J21" i="2"/>
  <c r="J28" i="2" s="1"/>
  <c r="J16" i="2"/>
  <c r="J17" i="2" s="1"/>
  <c r="J11" i="2"/>
  <c r="J12" i="2" s="1"/>
  <c r="J680" i="1"/>
  <c r="J681" i="1" s="1"/>
  <c r="K674" i="1"/>
  <c r="K675" i="1" s="1"/>
  <c r="K676" i="1" s="1"/>
  <c r="K677" i="1" s="1"/>
  <c r="K671" i="1"/>
  <c r="J671" i="1"/>
  <c r="J672" i="1" s="1"/>
  <c r="K661" i="1"/>
  <c r="K662" i="1" s="1"/>
  <c r="K663" i="1" s="1"/>
  <c r="K660" i="1"/>
  <c r="K657" i="1"/>
  <c r="J783" i="1"/>
  <c r="J776" i="1"/>
  <c r="J769" i="1"/>
  <c r="J777" i="1" s="1"/>
  <c r="J756" i="1"/>
  <c r="J748" i="1"/>
  <c r="J743" i="1"/>
  <c r="J724" i="1"/>
  <c r="J712" i="1"/>
  <c r="J708" i="1"/>
  <c r="J757" i="1" s="1"/>
  <c r="J689" i="1"/>
  <c r="J678" i="1"/>
  <c r="J667" i="1"/>
  <c r="J664" i="1"/>
  <c r="J668" i="1" s="1"/>
  <c r="J658" i="1"/>
  <c r="J652" i="1"/>
  <c r="J649" i="1"/>
  <c r="J653" i="1" s="1"/>
  <c r="J644" i="1"/>
  <c r="J640" i="1"/>
  <c r="J620" i="1"/>
  <c r="J610" i="1"/>
  <c r="J605" i="1"/>
  <c r="J573" i="1"/>
  <c r="J561" i="1"/>
  <c r="J541" i="1"/>
  <c r="J537" i="1"/>
  <c r="J542" i="1" s="1"/>
  <c r="J534" i="1"/>
  <c r="J523" i="1"/>
  <c r="J524" i="1" s="1"/>
  <c r="J522" i="1"/>
  <c r="J513" i="1"/>
  <c r="J506" i="1"/>
  <c r="J503" i="1"/>
  <c r="J497" i="1"/>
  <c r="J492" i="1"/>
  <c r="J482" i="1"/>
  <c r="J471" i="1"/>
  <c r="J463" i="1"/>
  <c r="J449" i="1"/>
  <c r="J439" i="1"/>
  <c r="J435" i="1"/>
  <c r="J432" i="1"/>
  <c r="J427" i="1"/>
  <c r="J424" i="1"/>
  <c r="J428" i="1" s="1"/>
  <c r="J416" i="1"/>
  <c r="J417" i="1" s="1"/>
  <c r="J411" i="1"/>
  <c r="J412" i="1" s="1"/>
  <c r="J386" i="1"/>
  <c r="J379" i="1"/>
  <c r="J376" i="1"/>
  <c r="J370" i="1"/>
  <c r="J366" i="1"/>
  <c r="J361" i="1"/>
  <c r="J349" i="1"/>
  <c r="J345" i="1"/>
  <c r="J337" i="1"/>
  <c r="J331" i="1"/>
  <c r="J327" i="1"/>
  <c r="J323" i="1"/>
  <c r="J316" i="1"/>
  <c r="J313" i="1"/>
  <c r="J296" i="1"/>
  <c r="J274" i="1"/>
  <c r="J264" i="1"/>
  <c r="J261" i="1"/>
  <c r="J297" i="1" s="1"/>
  <c r="J230" i="1"/>
  <c r="J223" i="1"/>
  <c r="J224" i="1" s="1"/>
  <c r="J201" i="1"/>
  <c r="J159" i="1"/>
  <c r="J132" i="1"/>
  <c r="J127" i="1"/>
  <c r="J120" i="1"/>
  <c r="J110" i="1"/>
  <c r="J107" i="1"/>
  <c r="J103" i="1"/>
  <c r="J100" i="1"/>
  <c r="J84" i="1"/>
  <c r="J81" i="1"/>
  <c r="J78" i="1"/>
  <c r="J73" i="1"/>
  <c r="J55" i="1"/>
  <c r="J46" i="1"/>
  <c r="J41" i="1"/>
  <c r="J38" i="1"/>
  <c r="J35" i="1"/>
  <c r="J12" i="1"/>
  <c r="B12" i="5"/>
  <c r="F30" i="3"/>
  <c r="E29" i="3"/>
  <c r="F26" i="3"/>
  <c r="B23" i="5"/>
  <c r="F29" i="5"/>
  <c r="F28" i="5"/>
  <c r="F27" i="5"/>
  <c r="F26" i="5"/>
  <c r="F24" i="5"/>
  <c r="F23" i="5"/>
  <c r="F22" i="5"/>
  <c r="F21" i="5"/>
  <c r="F17" i="5"/>
  <c r="F16" i="5"/>
  <c r="F15" i="5"/>
  <c r="F14" i="5"/>
  <c r="F13" i="5"/>
  <c r="F12" i="5"/>
  <c r="F11" i="5"/>
  <c r="F9" i="5"/>
  <c r="F8" i="5"/>
  <c r="C29" i="5"/>
  <c r="B29" i="5"/>
  <c r="C28" i="5"/>
  <c r="B28" i="5"/>
  <c r="C27" i="5"/>
  <c r="B27" i="5"/>
  <c r="D27" i="5" s="1"/>
  <c r="C26" i="5"/>
  <c r="E26" i="5" s="1"/>
  <c r="C25" i="5"/>
  <c r="D25" i="5" s="1"/>
  <c r="C24" i="5"/>
  <c r="B24" i="5"/>
  <c r="C23" i="5"/>
  <c r="C22" i="5"/>
  <c r="E22" i="5"/>
  <c r="C21" i="5"/>
  <c r="C30" i="5" s="1"/>
  <c r="B21" i="5"/>
  <c r="B30" i="5" s="1"/>
  <c r="C17" i="5"/>
  <c r="B17" i="5"/>
  <c r="C16" i="5"/>
  <c r="B16" i="5"/>
  <c r="D16" i="5" s="1"/>
  <c r="C15" i="5"/>
  <c r="D15" i="5" s="1"/>
  <c r="C14" i="5"/>
  <c r="B14" i="5"/>
  <c r="C13" i="5"/>
  <c r="D13" i="5" s="1"/>
  <c r="C12" i="5"/>
  <c r="C11" i="5"/>
  <c r="B11" i="5"/>
  <c r="D11" i="5" s="1"/>
  <c r="C9" i="5"/>
  <c r="B9" i="5"/>
  <c r="C8" i="5"/>
  <c r="B8" i="5"/>
  <c r="J64" i="2" l="1"/>
  <c r="J66" i="2" s="1"/>
  <c r="J450" i="1"/>
  <c r="J56" i="1"/>
  <c r="J85" i="1"/>
  <c r="J121" i="1"/>
  <c r="J436" i="1"/>
  <c r="J621" i="1"/>
  <c r="J641" i="1" s="1"/>
  <c r="J42" i="1"/>
  <c r="J387" i="1"/>
  <c r="J225" i="1"/>
  <c r="J324" i="1"/>
  <c r="J388" i="1" s="1"/>
  <c r="J682" i="1"/>
  <c r="J683" i="1" s="1"/>
  <c r="E30" i="5"/>
  <c r="E16" i="5"/>
  <c r="E29" i="5"/>
  <c r="D23" i="5"/>
  <c r="E27" i="5"/>
  <c r="D9" i="5"/>
  <c r="D28" i="5"/>
  <c r="F18" i="5"/>
  <c r="F19" i="5" s="1"/>
  <c r="E17" i="5"/>
  <c r="D29" i="5"/>
  <c r="C18" i="5"/>
  <c r="D12" i="5"/>
  <c r="E12" i="5"/>
  <c r="E23" i="5"/>
  <c r="E9" i="5"/>
  <c r="E25" i="5"/>
  <c r="D26" i="5"/>
  <c r="E28" i="5"/>
  <c r="E11" i="5"/>
  <c r="F30" i="5"/>
  <c r="D21" i="5"/>
  <c r="E24" i="5"/>
  <c r="D14" i="5"/>
  <c r="B18" i="5"/>
  <c r="B19" i="5" s="1"/>
  <c r="E21" i="5"/>
  <c r="C19" i="5"/>
  <c r="D17" i="5"/>
  <c r="D22" i="5"/>
  <c r="D24" i="5"/>
  <c r="E14" i="5"/>
  <c r="D8" i="5"/>
  <c r="E8" i="5"/>
  <c r="J160" i="1" l="1"/>
  <c r="J162" i="1" s="1"/>
  <c r="J418" i="1"/>
  <c r="D30" i="5"/>
  <c r="F31" i="5"/>
  <c r="D18" i="5"/>
  <c r="E18" i="5"/>
  <c r="E19" i="5"/>
  <c r="C31" i="5"/>
  <c r="B31" i="5"/>
  <c r="D19" i="5"/>
  <c r="E31" i="5" l="1"/>
  <c r="C32" i="5"/>
  <c r="B32" i="5"/>
  <c r="D31" i="5"/>
  <c r="E32" i="5" l="1"/>
  <c r="D32" i="5"/>
  <c r="B55" i="4" l="1"/>
  <c r="B44" i="4"/>
  <c r="B39" i="4"/>
  <c r="B46" i="4" s="1"/>
  <c r="B47" i="4" s="1"/>
  <c r="B31" i="4"/>
  <c r="B32" i="4" s="1"/>
  <c r="B24" i="4"/>
  <c r="B33" i="4" s="1"/>
  <c r="B14" i="4"/>
  <c r="B16" i="4" s="1"/>
  <c r="B17" i="4" s="1"/>
  <c r="B18" i="4" s="1"/>
  <c r="E152" i="3"/>
  <c r="D152" i="3"/>
  <c r="C152" i="3"/>
  <c r="B152" i="3"/>
  <c r="F151" i="3"/>
  <c r="F150" i="3"/>
  <c r="E148" i="3"/>
  <c r="D148" i="3"/>
  <c r="C148" i="3"/>
  <c r="B148" i="3"/>
  <c r="F147" i="3"/>
  <c r="F146" i="3"/>
  <c r="F145" i="3"/>
  <c r="F144" i="3"/>
  <c r="F143" i="3"/>
  <c r="F142" i="3"/>
  <c r="F140" i="3"/>
  <c r="E138" i="3"/>
  <c r="D138" i="3"/>
  <c r="B138" i="3"/>
  <c r="C137" i="3"/>
  <c r="F136" i="3"/>
  <c r="C135" i="3"/>
  <c r="F135" i="3" s="1"/>
  <c r="E133" i="3"/>
  <c r="C133" i="3"/>
  <c r="B133" i="3"/>
  <c r="F131" i="3"/>
  <c r="F130" i="3"/>
  <c r="E127" i="3"/>
  <c r="D127" i="3"/>
  <c r="C127" i="3"/>
  <c r="B127" i="3"/>
  <c r="F126" i="3"/>
  <c r="F125" i="3"/>
  <c r="F122" i="3"/>
  <c r="F120" i="3"/>
  <c r="E119" i="3"/>
  <c r="D119" i="3"/>
  <c r="C119" i="3"/>
  <c r="B119" i="3"/>
  <c r="F118" i="3"/>
  <c r="F117" i="3"/>
  <c r="F116" i="3"/>
  <c r="F115" i="3"/>
  <c r="F114" i="3"/>
  <c r="E112" i="3"/>
  <c r="D112" i="3"/>
  <c r="C112" i="3"/>
  <c r="B112" i="3"/>
  <c r="F111" i="3"/>
  <c r="F110" i="3"/>
  <c r="F109" i="3"/>
  <c r="E106" i="3"/>
  <c r="E107" i="3" s="1"/>
  <c r="D106" i="3"/>
  <c r="D107" i="3" s="1"/>
  <c r="C106" i="3"/>
  <c r="C107" i="3" s="1"/>
  <c r="B106" i="3"/>
  <c r="B107" i="3" s="1"/>
  <c r="F105" i="3"/>
  <c r="F103" i="3"/>
  <c r="F102" i="3"/>
  <c r="F101" i="3"/>
  <c r="F100" i="3"/>
  <c r="F99" i="3"/>
  <c r="F94" i="3"/>
  <c r="E93" i="3"/>
  <c r="E95" i="3" s="1"/>
  <c r="E96" i="3" s="1"/>
  <c r="D93" i="3"/>
  <c r="D95" i="3" s="1"/>
  <c r="D96" i="3" s="1"/>
  <c r="C93" i="3"/>
  <c r="C95" i="3" s="1"/>
  <c r="C96" i="3" s="1"/>
  <c r="B93" i="3"/>
  <c r="F92" i="3"/>
  <c r="F91" i="3"/>
  <c r="F90" i="3"/>
  <c r="F85" i="3"/>
  <c r="F84" i="3"/>
  <c r="E83" i="3"/>
  <c r="D83" i="3"/>
  <c r="C83" i="3"/>
  <c r="B83" i="3"/>
  <c r="F82" i="3"/>
  <c r="F81" i="3"/>
  <c r="E79" i="3"/>
  <c r="D79" i="3"/>
  <c r="C79" i="3"/>
  <c r="B79" i="3"/>
  <c r="F78" i="3"/>
  <c r="F77" i="3"/>
  <c r="E73" i="3"/>
  <c r="D73" i="3"/>
  <c r="C73" i="3"/>
  <c r="B73" i="3"/>
  <c r="F72" i="3"/>
  <c r="E70" i="3"/>
  <c r="D70" i="3"/>
  <c r="C70" i="3"/>
  <c r="B70" i="3"/>
  <c r="F69" i="3"/>
  <c r="E66" i="3"/>
  <c r="D66" i="3"/>
  <c r="C66" i="3"/>
  <c r="B66" i="3"/>
  <c r="F65" i="3"/>
  <c r="F64" i="3"/>
  <c r="F63" i="3"/>
  <c r="F62" i="3"/>
  <c r="F61" i="3"/>
  <c r="F60" i="3"/>
  <c r="F59" i="3"/>
  <c r="F58" i="3"/>
  <c r="F57" i="3"/>
  <c r="F56" i="3"/>
  <c r="F55" i="3"/>
  <c r="E54" i="3"/>
  <c r="D54" i="3"/>
  <c r="C54" i="3"/>
  <c r="B54" i="3"/>
  <c r="F53" i="3"/>
  <c r="F52" i="3"/>
  <c r="F51" i="3"/>
  <c r="E49" i="3"/>
  <c r="D49" i="3"/>
  <c r="C49" i="3"/>
  <c r="B49" i="3"/>
  <c r="F48" i="3"/>
  <c r="F47" i="3"/>
  <c r="F46" i="3"/>
  <c r="F45" i="3"/>
  <c r="F43" i="3"/>
  <c r="E41" i="3"/>
  <c r="E42" i="3" s="1"/>
  <c r="D41" i="3"/>
  <c r="D42" i="3" s="1"/>
  <c r="C41" i="3"/>
  <c r="C42" i="3" s="1"/>
  <c r="B41" i="3"/>
  <c r="B42" i="3" s="1"/>
  <c r="F40" i="3"/>
  <c r="F38" i="3"/>
  <c r="F32" i="3"/>
  <c r="F31" i="3"/>
  <c r="D29" i="3"/>
  <c r="C29" i="3"/>
  <c r="B29" i="3"/>
  <c r="F29" i="3" s="1"/>
  <c r="F28" i="3"/>
  <c r="F27" i="3"/>
  <c r="F25" i="3"/>
  <c r="F24" i="3"/>
  <c r="E22" i="3"/>
  <c r="D22" i="3"/>
  <c r="C22" i="3"/>
  <c r="B22" i="3"/>
  <c r="F21" i="3"/>
  <c r="F20" i="3"/>
  <c r="F19" i="3"/>
  <c r="F18" i="3"/>
  <c r="E16" i="3"/>
  <c r="D16" i="3"/>
  <c r="C16" i="3"/>
  <c r="B16" i="3"/>
  <c r="F15" i="3"/>
  <c r="F14" i="3"/>
  <c r="E12" i="3"/>
  <c r="D12" i="3"/>
  <c r="C12" i="3"/>
  <c r="B12" i="3"/>
  <c r="F11" i="3"/>
  <c r="F10" i="3"/>
  <c r="F9" i="3"/>
  <c r="F8" i="3"/>
  <c r="D121" i="3" l="1"/>
  <c r="E121" i="3"/>
  <c r="F49" i="3"/>
  <c r="C33" i="3"/>
  <c r="C34" i="3" s="1"/>
  <c r="F93" i="3"/>
  <c r="F152" i="3"/>
  <c r="E123" i="3"/>
  <c r="B139" i="3"/>
  <c r="D123" i="3"/>
  <c r="E139" i="3"/>
  <c r="E86" i="3"/>
  <c r="D139" i="3"/>
  <c r="F148" i="3"/>
  <c r="F79" i="3"/>
  <c r="F119" i="3"/>
  <c r="F66" i="3"/>
  <c r="D33" i="3"/>
  <c r="D34" i="3" s="1"/>
  <c r="C123" i="3"/>
  <c r="E67" i="3"/>
  <c r="E74" i="3" s="1"/>
  <c r="E153" i="3" s="1"/>
  <c r="F70" i="3"/>
  <c r="C86" i="3"/>
  <c r="F112" i="3"/>
  <c r="F16" i="3"/>
  <c r="F22" i="3"/>
  <c r="B95" i="3"/>
  <c r="B96" i="3" s="1"/>
  <c r="C138" i="3"/>
  <c r="C139" i="3" s="1"/>
  <c r="F83" i="3"/>
  <c r="E33" i="3"/>
  <c r="D67" i="3"/>
  <c r="F12" i="3"/>
  <c r="D74" i="3"/>
  <c r="D153" i="3" s="1"/>
  <c r="B67" i="3"/>
  <c r="B74" i="3" s="1"/>
  <c r="F54" i="3"/>
  <c r="F73" i="3"/>
  <c r="D86" i="3"/>
  <c r="C121" i="3"/>
  <c r="F127" i="3"/>
  <c r="B48" i="4"/>
  <c r="B56" i="4" s="1"/>
  <c r="F42" i="3"/>
  <c r="B121" i="3"/>
  <c r="F107" i="3"/>
  <c r="B86" i="3"/>
  <c r="F137" i="3"/>
  <c r="B33" i="3"/>
  <c r="F41" i="3"/>
  <c r="F106" i="3"/>
  <c r="C67" i="3"/>
  <c r="C74" i="3" s="1"/>
  <c r="C153" i="3" s="1"/>
  <c r="F121" i="3" l="1"/>
  <c r="F95" i="3"/>
  <c r="D154" i="3"/>
  <c r="D155" i="3" s="1"/>
  <c r="B123" i="3"/>
  <c r="F123" i="3" s="1"/>
  <c r="F86" i="3"/>
  <c r="E34" i="3"/>
  <c r="E154" i="3" s="1"/>
  <c r="E155" i="3" s="1"/>
  <c r="F33" i="3"/>
  <c r="C154" i="3"/>
  <c r="C155" i="3" s="1"/>
  <c r="F138" i="3"/>
  <c r="F96" i="3"/>
  <c r="F67" i="3"/>
  <c r="B34" i="3"/>
  <c r="F34" i="3" s="1"/>
  <c r="F74" i="3"/>
  <c r="F153" i="3" s="1"/>
  <c r="B153" i="3" l="1"/>
  <c r="B154" i="3" s="1"/>
  <c r="B155" i="3" l="1"/>
  <c r="F155" i="3" s="1"/>
  <c r="F154" i="3"/>
</calcChain>
</file>

<file path=xl/sharedStrings.xml><?xml version="1.0" encoding="utf-8"?>
<sst xmlns="http://schemas.openxmlformats.org/spreadsheetml/2006/main" count="6217" uniqueCount="844">
  <si>
    <t>Town of Cross Plains</t>
  </si>
  <si>
    <t>Profit and Loss Detail</t>
  </si>
  <si>
    <t>January 1-April 30, 2026</t>
  </si>
  <si>
    <t>Ordinary Income/Expenses</t>
  </si>
  <si>
    <t>Income</t>
  </si>
  <si>
    <t>100 Taxes</t>
  </si>
  <si>
    <t>102 Special Assessments</t>
  </si>
  <si>
    <t>01/15/2026</t>
  </si>
  <si>
    <t>Check</t>
  </si>
  <si>
    <t>22163</t>
  </si>
  <si>
    <t>Public Health Madison &amp; Dane County</t>
  </si>
  <si>
    <t/>
  </si>
  <si>
    <t>septic services</t>
  </si>
  <si>
    <t>Town Checking Account</t>
  </si>
  <si>
    <t>02/12/2026</t>
  </si>
  <si>
    <t>22205</t>
  </si>
  <si>
    <t>Feb payment</t>
  </si>
  <si>
    <t>Total for 102 Special Assessments</t>
  </si>
  <si>
    <t>41110 General Property Taxes</t>
  </si>
  <si>
    <t>01/01/2026</t>
  </si>
  <si>
    <t>Journal Entry</t>
  </si>
  <si>
    <t>undefinedR</t>
  </si>
  <si>
    <t>To remove Dec 2025 collections from 2025 Revenue</t>
  </si>
  <si>
    <t>01/05/2026</t>
  </si>
  <si>
    <t>Deposit</t>
  </si>
  <si>
    <t>Various Payees</t>
  </si>
  <si>
    <t>Town Money Market Account</t>
  </si>
  <si>
    <t>01/07/2026</t>
  </si>
  <si>
    <t>22139</t>
  </si>
  <si>
    <t>Dane County Treasurer</t>
  </si>
  <si>
    <t>January  Settlement</t>
  </si>
  <si>
    <t>22143</t>
  </si>
  <si>
    <t>Wisconsin Heights School District</t>
  </si>
  <si>
    <t>January Settlement</t>
  </si>
  <si>
    <t>22141</t>
  </si>
  <si>
    <t>Middleton-Cross Plains School District</t>
  </si>
  <si>
    <t>22142</t>
  </si>
  <si>
    <t>Mt Horeb Area School District</t>
  </si>
  <si>
    <t>22140</t>
  </si>
  <si>
    <t>Madison Area Technical College District</t>
  </si>
  <si>
    <t>01/09/2026</t>
  </si>
  <si>
    <t>01/16/2026</t>
  </si>
  <si>
    <t>01/26/2026</t>
  </si>
  <si>
    <t>02/02/2026</t>
  </si>
  <si>
    <t>State of Wisconsin.</t>
  </si>
  <si>
    <t>02/06/2026</t>
  </si>
  <si>
    <t>02/09/2026</t>
  </si>
  <si>
    <t>22206</t>
  </si>
  <si>
    <t>Jon and Sara Goldstein</t>
  </si>
  <si>
    <t>reimbursement</t>
  </si>
  <si>
    <t>22207</t>
  </si>
  <si>
    <t>reimbursement of overpayment</t>
  </si>
  <si>
    <t>22204</t>
  </si>
  <si>
    <t>January 2026 Settlement</t>
  </si>
  <si>
    <t>22200</t>
  </si>
  <si>
    <t>February Settlement</t>
  </si>
  <si>
    <t>22201</t>
  </si>
  <si>
    <t>22202</t>
  </si>
  <si>
    <t>22203</t>
  </si>
  <si>
    <t>Total for 41110 General Property Taxes</t>
  </si>
  <si>
    <t>41160 Prior Yrs Ommited/Refund Property Taxes</t>
  </si>
  <si>
    <t>22169</t>
  </si>
  <si>
    <t>Lioudmila and Peter North</t>
  </si>
  <si>
    <t>2024 correction (PA5/661)</t>
  </si>
  <si>
    <t>Total for 41160 Prior Yrs Ommited/Refund Property Taxes</t>
  </si>
  <si>
    <t>41500 Lottery Credit</t>
  </si>
  <si>
    <t>04/15/2026</t>
  </si>
  <si>
    <t>2025 Credit</t>
  </si>
  <si>
    <t>Total for 41500 Lottery Credit</t>
  </si>
  <si>
    <t>Total for 100 Taxes with sub-accounts</t>
  </si>
  <si>
    <t>103 Intergovernment Revenues</t>
  </si>
  <si>
    <t>43610 Pmt for Municipal Services Aid</t>
  </si>
  <si>
    <t>01/28/2026</t>
  </si>
  <si>
    <t>State of Wisconsin</t>
  </si>
  <si>
    <t>Municipal Svs Aids</t>
  </si>
  <si>
    <t>Total for 43610 Pmt for Municipal Services Aid</t>
  </si>
  <si>
    <t>43620 PILT-Conservation Lands</t>
  </si>
  <si>
    <t>01/27/2026</t>
  </si>
  <si>
    <t>PILT payment</t>
  </si>
  <si>
    <t>02/03/2026</t>
  </si>
  <si>
    <t>22170</t>
  </si>
  <si>
    <t>2026 PILT from DNR</t>
  </si>
  <si>
    <t>22171</t>
  </si>
  <si>
    <t>22172</t>
  </si>
  <si>
    <t>22173</t>
  </si>
  <si>
    <t>22174</t>
  </si>
  <si>
    <t>04/24/2026</t>
  </si>
  <si>
    <t>Total for 43620 PILT-Conservation Lands</t>
  </si>
  <si>
    <t>Total for 103 Intergovernment Revenues with sub-accounts</t>
  </si>
  <si>
    <t>105 Licenses and Permits</t>
  </si>
  <si>
    <t>44200 Nonbusiness Licenses (incl dog)</t>
  </si>
  <si>
    <t>Dog Fees</t>
  </si>
  <si>
    <t>Dog Fee</t>
  </si>
  <si>
    <t>02/23/2026</t>
  </si>
  <si>
    <t>03/19/2026</t>
  </si>
  <si>
    <t>04/29/2026</t>
  </si>
  <si>
    <t>Total for 44200 Nonbusiness Licenses (incl dog)</t>
  </si>
  <si>
    <t>44300 Building Permits &amp; Inspection</t>
  </si>
  <si>
    <t>Total for 44300 Building Permits &amp; Inspection</t>
  </si>
  <si>
    <t>44400 Zoning Permits &amp; Fees</t>
  </si>
  <si>
    <t>Rezone Fee</t>
  </si>
  <si>
    <t>Total for 44400 Zoning Permits &amp; Fees</t>
  </si>
  <si>
    <t>44500 Driveway Fees</t>
  </si>
  <si>
    <t>Total for 44500 Driveway Fees</t>
  </si>
  <si>
    <t>Total for 105 Licenses and Permits with sub-accounts</t>
  </si>
  <si>
    <t>113 Interest/Div/Searches/Misc.</t>
  </si>
  <si>
    <t>48110 Interest Income</t>
  </si>
  <si>
    <t>01/31/2026</t>
  </si>
  <si>
    <t>INTEREST</t>
  </si>
  <si>
    <t>Town Park Association Account</t>
  </si>
  <si>
    <t>02/27/2026</t>
  </si>
  <si>
    <t>03/31/2026</t>
  </si>
  <si>
    <t>04/30/2026</t>
  </si>
  <si>
    <t>Total for 48110 Interest Income</t>
  </si>
  <si>
    <t>48305 Sale of Trucks or Highway Equip</t>
  </si>
  <si>
    <t>Truck Sale</t>
  </si>
  <si>
    <t>Total for 48305 Sale of Trucks or Highway Equip</t>
  </si>
  <si>
    <t>48600 Sponsor MHFD SAP Funds</t>
  </si>
  <si>
    <t>22152</t>
  </si>
  <si>
    <t>Glatfelter Specialty Benefits</t>
  </si>
  <si>
    <t>fire funds</t>
  </si>
  <si>
    <t>Total for 48600 Sponsor MHFD SAP Funds</t>
  </si>
  <si>
    <t>Title Searches</t>
  </si>
  <si>
    <t>Total for Title Searches</t>
  </si>
  <si>
    <t>Total for 113 Interest/Div/Searches/Misc. with sub-accounts</t>
  </si>
  <si>
    <t>250 Surplus Applied</t>
  </si>
  <si>
    <t>39</t>
  </si>
  <si>
    <t>To apply Surplus to Old Military Road per 2026 Budget</t>
  </si>
  <si>
    <t>02/28/2026</t>
  </si>
  <si>
    <t>41</t>
  </si>
  <si>
    <t>To apply Surplus to Old Military Road $17876.20 per 2026 Budget &amp; $68,108.00 for New Truck Expense Approved on January Town Meeting</t>
  </si>
  <si>
    <t>43</t>
  </si>
  <si>
    <t>45</t>
  </si>
  <si>
    <t>Total for 250 Surplus Applied</t>
  </si>
  <si>
    <t>43531 State Transportation Aids</t>
  </si>
  <si>
    <t>01/02/2026</t>
  </si>
  <si>
    <t>transportation aid</t>
  </si>
  <si>
    <t>2026 Transportation Aids</t>
  </si>
  <si>
    <t>04/06/2026</t>
  </si>
  <si>
    <t>2026 FIRST QTR</t>
  </si>
  <si>
    <t>Total for 43531 State Transportation Aids</t>
  </si>
  <si>
    <t>46743 Community Center Rental</t>
  </si>
  <si>
    <t>Total for 46743 Community Center Rental</t>
  </si>
  <si>
    <t>Total for Income with sub-accounts</t>
  </si>
  <si>
    <t>Cost of Goods Sold</t>
  </si>
  <si>
    <t>Gross Profit</t>
  </si>
  <si>
    <t>Expenses</t>
  </si>
  <si>
    <t>118 General Government</t>
  </si>
  <si>
    <t>51100 Legislative</t>
  </si>
  <si>
    <t>51100a Board-Wages/PerDiem/Travel/FICA</t>
  </si>
  <si>
    <t>ACH</t>
  </si>
  <si>
    <t>Greg Hyer</t>
  </si>
  <si>
    <t>4th Qtr.</t>
  </si>
  <si>
    <t>FICA WH</t>
  </si>
  <si>
    <t>Soc Sec WH</t>
  </si>
  <si>
    <t>Patty Mullins</t>
  </si>
  <si>
    <t>4th Qtr</t>
  </si>
  <si>
    <t>Tom Rhude</t>
  </si>
  <si>
    <t>Paul Correll</t>
  </si>
  <si>
    <t>22138</t>
  </si>
  <si>
    <t>Gregory Haack</t>
  </si>
  <si>
    <t>EFT</t>
  </si>
  <si>
    <t>IRS</t>
  </si>
  <si>
    <t>Federal WH Board</t>
  </si>
  <si>
    <t>02/16/2026</t>
  </si>
  <si>
    <t>03/18/2026</t>
  </si>
  <si>
    <t>Board</t>
  </si>
  <si>
    <t>04/01/2026</t>
  </si>
  <si>
    <t>1st qtr.</t>
  </si>
  <si>
    <t>Soc Sec.</t>
  </si>
  <si>
    <t>Soc Sec. WH</t>
  </si>
  <si>
    <t>1st qtr</t>
  </si>
  <si>
    <t>04/16/2026</t>
  </si>
  <si>
    <t>22226</t>
  </si>
  <si>
    <t>04/20/2026</t>
  </si>
  <si>
    <t>Total for 51100a Board-Wages/PerDiem/Travel/FICA</t>
  </si>
  <si>
    <t>51100b Plan Commission</t>
  </si>
  <si>
    <t>PC &amp; Secretary Wages/FICA</t>
  </si>
  <si>
    <t>Patty Hillebrand</t>
  </si>
  <si>
    <t>17.75 hours</t>
  </si>
  <si>
    <t>Federal WH</t>
  </si>
  <si>
    <t>DD5</t>
  </si>
  <si>
    <t>25.25 hours at 16.48</t>
  </si>
  <si>
    <t>03/02/2026</t>
  </si>
  <si>
    <t>DD</t>
  </si>
  <si>
    <t>22.25 hours at 16.48</t>
  </si>
  <si>
    <t>32 hours at 16.48</t>
  </si>
  <si>
    <t>Total for PC &amp; Secretary Wages/FICA</t>
  </si>
  <si>
    <t>Total for 51100b Plan Commission with sub-accounts</t>
  </si>
  <si>
    <t>Total for 51100 Legislative with sub-accounts</t>
  </si>
  <si>
    <t>51300 Legal</t>
  </si>
  <si>
    <t>22196</t>
  </si>
  <si>
    <t>Stafford Rosenbaum Attorneys</t>
  </si>
  <si>
    <t>Burr Oak Trail</t>
  </si>
  <si>
    <t>EMS agreement</t>
  </si>
  <si>
    <t>03/12/2026</t>
  </si>
  <si>
    <t>22222</t>
  </si>
  <si>
    <t>Stafford Rosenbaum LLP</t>
  </si>
  <si>
    <t>WMPR - culvert project</t>
  </si>
  <si>
    <t>Total for 51300 Legal</t>
  </si>
  <si>
    <t>51400 General Administration</t>
  </si>
  <si>
    <t>51400a Clerk-Wages/PerDiem/Travel/FICA</t>
  </si>
  <si>
    <t>Jennifer Broberg</t>
  </si>
  <si>
    <t>monthly wages</t>
  </si>
  <si>
    <t>State WH</t>
  </si>
  <si>
    <t>Clerk WH</t>
  </si>
  <si>
    <t>Wisconsin Department of Revenue</t>
  </si>
  <si>
    <t>Clerk - WI WH</t>
  </si>
  <si>
    <t>DD3</t>
  </si>
  <si>
    <t>monthly</t>
  </si>
  <si>
    <t>Clerk</t>
  </si>
  <si>
    <t>Total for 51400a Clerk-Wages/PerDiem/Travel/FICA</t>
  </si>
  <si>
    <t>51400aa Clerk Health Insurance</t>
  </si>
  <si>
    <t>Nancy Meinholz</t>
  </si>
  <si>
    <t>reimbursement for full payment of health ins in April 2025</t>
  </si>
  <si>
    <t>Total for 51400aa Clerk Health Insurance</t>
  </si>
  <si>
    <t>51400ab Clerk- Retirement</t>
  </si>
  <si>
    <t>retirement contr.</t>
  </si>
  <si>
    <t>Wisconsin Retirement System</t>
  </si>
  <si>
    <t>clerk retirement</t>
  </si>
  <si>
    <t>retirement contribution</t>
  </si>
  <si>
    <t>Wisconsin Employee Trust Funds</t>
  </si>
  <si>
    <t>Clerk retirement</t>
  </si>
  <si>
    <t>Total for 51400ab Clerk- Retirement</t>
  </si>
  <si>
    <t>51400ac Deputy Clerk</t>
  </si>
  <si>
    <t>29 hours</t>
  </si>
  <si>
    <t>deputy clerk WH</t>
  </si>
  <si>
    <t>Deputy Clerk - WI WH</t>
  </si>
  <si>
    <t>DD4</t>
  </si>
  <si>
    <t>30.25 hours at 20.35</t>
  </si>
  <si>
    <t>29.25 hours at 20.35</t>
  </si>
  <si>
    <t>Deputy Clerk</t>
  </si>
  <si>
    <t>9.25 hours at 20.35</t>
  </si>
  <si>
    <t>Total for 51400ac Deputy Clerk</t>
  </si>
  <si>
    <t>Total for 51400a Clerk-Wages/PerDiem/Travel/FICA with sub-accounts</t>
  </si>
  <si>
    <t>51400b Election</t>
  </si>
  <si>
    <t>Election Inspectors Stipends</t>
  </si>
  <si>
    <t>22231</t>
  </si>
  <si>
    <t>Beverly Bradley</t>
  </si>
  <si>
    <t>training/Feb 17 election/April 7 election</t>
  </si>
  <si>
    <t>22237</t>
  </si>
  <si>
    <t>Connie Kane</t>
  </si>
  <si>
    <t>22238</t>
  </si>
  <si>
    <t>Cynthia Troia</t>
  </si>
  <si>
    <t>22247</t>
  </si>
  <si>
    <t>Megan Neuman</t>
  </si>
  <si>
    <t>22252</t>
  </si>
  <si>
    <t>Robin Downs</t>
  </si>
  <si>
    <t>22245</t>
  </si>
  <si>
    <t>Mary Devitt</t>
  </si>
  <si>
    <t>22243</t>
  </si>
  <si>
    <t>Jerry French</t>
  </si>
  <si>
    <t>22235</t>
  </si>
  <si>
    <t>Christine Scheider</t>
  </si>
  <si>
    <t>22253</t>
  </si>
  <si>
    <t>Rose Ohlert</t>
  </si>
  <si>
    <t>22244</t>
  </si>
  <si>
    <t>John Keenan</t>
  </si>
  <si>
    <t>22234</t>
  </si>
  <si>
    <t>Carol Rumberger</t>
  </si>
  <si>
    <t>22242</t>
  </si>
  <si>
    <t>Jane Hyer</t>
  </si>
  <si>
    <t>22232</t>
  </si>
  <si>
    <t>Brittany Johnson</t>
  </si>
  <si>
    <t>Total for Election Inspectors Stipends</t>
  </si>
  <si>
    <t>Election Notices</t>
  </si>
  <si>
    <t>22150</t>
  </si>
  <si>
    <t>Finger Publishing Company, Inc.</t>
  </si>
  <si>
    <t>publishment of</t>
  </si>
  <si>
    <t>Total for Election Notices</t>
  </si>
  <si>
    <t>Election Supplies/Machine Maint</t>
  </si>
  <si>
    <t>Lake Ridge Bank</t>
  </si>
  <si>
    <t>stamps</t>
  </si>
  <si>
    <t>22216</t>
  </si>
  <si>
    <t>Government Forms &amp; Supplies</t>
  </si>
  <si>
    <t>election envelopes</t>
  </si>
  <si>
    <t>03/26/2026</t>
  </si>
  <si>
    <t>election supplies</t>
  </si>
  <si>
    <t>04/27/2026</t>
  </si>
  <si>
    <t>postage</t>
  </si>
  <si>
    <t>Total for Election Supplies/Machine Maint</t>
  </si>
  <si>
    <t>Total for 51400b Election with sub-accounts</t>
  </si>
  <si>
    <t>51400c Adminstrative Expense</t>
  </si>
  <si>
    <t>business reg.</t>
  </si>
  <si>
    <t>Total for 51400c Adminstrative Expense</t>
  </si>
  <si>
    <t>Conference Fees</t>
  </si>
  <si>
    <t>Training - Hotel 9/30</t>
  </si>
  <si>
    <t>02/26/2026</t>
  </si>
  <si>
    <t>Total for Conference Fees</t>
  </si>
  <si>
    <t>Internet Service</t>
  </si>
  <si>
    <t>TDS Telecom</t>
  </si>
  <si>
    <t>cc internet</t>
  </si>
  <si>
    <t>Total for Internet Service</t>
  </si>
  <si>
    <t>IT/Technology Expense</t>
  </si>
  <si>
    <t>VC3, Inc.</t>
  </si>
  <si>
    <t>Monthly bill</t>
  </si>
  <si>
    <t>22208</t>
  </si>
  <si>
    <t>Advance Cable Company, LLC</t>
  </si>
  <si>
    <t>cameras</t>
  </si>
  <si>
    <t>22228</t>
  </si>
  <si>
    <t>Total for IT/Technology Expense</t>
  </si>
  <si>
    <t>Legal Notices</t>
  </si>
  <si>
    <t>22184</t>
  </si>
  <si>
    <t>publishment of bids</t>
  </si>
  <si>
    <t>22215</t>
  </si>
  <si>
    <t>Total for Legal Notices</t>
  </si>
  <si>
    <t>Office Supplies &amp; Expenses</t>
  </si>
  <si>
    <t>Bonnie Krattiger</t>
  </si>
  <si>
    <t>stamps, etc</t>
  </si>
  <si>
    <t>22166</t>
  </si>
  <si>
    <t>septic tax</t>
  </si>
  <si>
    <t>VISA BILL quickbooks</t>
  </si>
  <si>
    <t>two sets of toner</t>
  </si>
  <si>
    <t>22197</t>
  </si>
  <si>
    <t>The Horton Group, Inc</t>
  </si>
  <si>
    <t>Bond renewal</t>
  </si>
  <si>
    <t>22213</t>
  </si>
  <si>
    <t>tax bill envelopes</t>
  </si>
  <si>
    <t>QB</t>
  </si>
  <si>
    <t>Total for Office Supplies &amp; Expenses</t>
  </si>
  <si>
    <t>Postage &amp; Delivery</t>
  </si>
  <si>
    <t>stamps and certified mail</t>
  </si>
  <si>
    <t>office postage</t>
  </si>
  <si>
    <t>Total for Postage &amp; Delivery</t>
  </si>
  <si>
    <t>Printing</t>
  </si>
  <si>
    <t>22145</t>
  </si>
  <si>
    <t>Advertisers Press Inc</t>
  </si>
  <si>
    <t>abstract printing</t>
  </si>
  <si>
    <t>Return of remaining funds from 2025 Tax bills/inserts printing and mailing</t>
  </si>
  <si>
    <t>Total for Printing</t>
  </si>
  <si>
    <t>Telephone Expense</t>
  </si>
  <si>
    <t>cc phone</t>
  </si>
  <si>
    <t>Total for Telephone Expense</t>
  </si>
  <si>
    <t>Town Associations Dues</t>
  </si>
  <si>
    <t>22212</t>
  </si>
  <si>
    <t>Dane County Towns Association</t>
  </si>
  <si>
    <t>2026 membership dues</t>
  </si>
  <si>
    <t>Total for Town Associations Dues</t>
  </si>
  <si>
    <t>Website</t>
  </si>
  <si>
    <t>22153</t>
  </si>
  <si>
    <t>ISADEX Corp.</t>
  </si>
  <si>
    <t>monthly bill</t>
  </si>
  <si>
    <t>Go Daddy - 1 year</t>
  </si>
  <si>
    <t>22186</t>
  </si>
  <si>
    <t>22217</t>
  </si>
  <si>
    <t>22241</t>
  </si>
  <si>
    <t>Total for Website</t>
  </si>
  <si>
    <t>Total for 51400c Adminstrative Expense with sub-accounts</t>
  </si>
  <si>
    <t>Total for 51400 General Administration with sub-accounts</t>
  </si>
  <si>
    <t>51500 Financial Administration</t>
  </si>
  <si>
    <t>51500a Treasurer-Wages/PerDm/Trav/FICA</t>
  </si>
  <si>
    <t>1 meeting</t>
  </si>
  <si>
    <t>78 dog tags</t>
  </si>
  <si>
    <t>54.6 miles @ .70</t>
  </si>
  <si>
    <t>treasurer WH</t>
  </si>
  <si>
    <t>WI WH</t>
  </si>
  <si>
    <t>Treasurer</t>
  </si>
  <si>
    <t>Total for 51500a Treasurer-Wages/PerDm/Trav/FICA</t>
  </si>
  <si>
    <t>Total for 51500 Financial Administration with sub-accounts</t>
  </si>
  <si>
    <t>51938 Other Insurance</t>
  </si>
  <si>
    <t>Insurance -Workers Compensation</t>
  </si>
  <si>
    <t>Audit refund</t>
  </si>
  <si>
    <t>Total for Insurance -Workers Compensation</t>
  </si>
  <si>
    <t>Total for 51938 Other Insurance with sub-accounts</t>
  </si>
  <si>
    <t>Total for 118 General Government with sub-accounts</t>
  </si>
  <si>
    <t>120 Public Safety</t>
  </si>
  <si>
    <t>52200 Fire Protection</t>
  </si>
  <si>
    <t>Cross Plains/Berry Fire Dept</t>
  </si>
  <si>
    <t>22183</t>
  </si>
  <si>
    <t>Cross Plains-Berry Fire District</t>
  </si>
  <si>
    <t>30% assessment</t>
  </si>
  <si>
    <t>Association Dues</t>
  </si>
  <si>
    <t>Total for Cross Plains/Berry Fire Dept</t>
  </si>
  <si>
    <t>Mount Horeb Fire Dept</t>
  </si>
  <si>
    <t>22158</t>
  </si>
  <si>
    <t>Mount Horeb Area Fire District</t>
  </si>
  <si>
    <t>60% Assessment</t>
  </si>
  <si>
    <t>22219</t>
  </si>
  <si>
    <t>loan</t>
  </si>
  <si>
    <t>Total for Mount Horeb Fire Dept</t>
  </si>
  <si>
    <t>Total for 52200 Fire Protection with sub-accounts</t>
  </si>
  <si>
    <t>52300 Ambulance/EMS</t>
  </si>
  <si>
    <t>Cross Plains/Berry EMS</t>
  </si>
  <si>
    <t>22182</t>
  </si>
  <si>
    <t>Cross Plains Area EMS</t>
  </si>
  <si>
    <t>50% setlement</t>
  </si>
  <si>
    <t>Total for Cross Plains/Berry EMS</t>
  </si>
  <si>
    <t>Mt. Horeb  EMS</t>
  </si>
  <si>
    <t>60% assessment</t>
  </si>
  <si>
    <t>Total for Mt. Horeb  EMS</t>
  </si>
  <si>
    <t>Total for 52300 Ambulance/EMS with sub-accounts</t>
  </si>
  <si>
    <t>52900 OtrPublicSafety-Emgy Radio Syst</t>
  </si>
  <si>
    <t>22214</t>
  </si>
  <si>
    <t>July-Dec 2025</t>
  </si>
  <si>
    <t>Total for 52900 OtrPublicSafety-Emgy Radio Syst</t>
  </si>
  <si>
    <t>53420 Street Lights</t>
  </si>
  <si>
    <t>Alliant Energy</t>
  </si>
  <si>
    <t>Street lights</t>
  </si>
  <si>
    <t>MG&amp;E</t>
  </si>
  <si>
    <t>Hwy J street lights</t>
  </si>
  <si>
    <t>Total for 53420 Street Lights</t>
  </si>
  <si>
    <t>Total for 120 Public Safety with sub-accounts</t>
  </si>
  <si>
    <t>122 Transportation/Public Works</t>
  </si>
  <si>
    <t>51600 General Bldg &amp; Plant (w/Garage)</t>
  </si>
  <si>
    <t>51600b Garage Utilities/Supp/Maint.</t>
  </si>
  <si>
    <t>Maintenance</t>
  </si>
  <si>
    <t>22148</t>
  </si>
  <si>
    <t>Blain's Farm and Fleet</t>
  </si>
  <si>
    <t>garage</t>
  </si>
  <si>
    <t>22156</t>
  </si>
  <si>
    <t>Menard's</t>
  </si>
  <si>
    <t>22160</t>
  </si>
  <si>
    <t>Nelson Electric</t>
  </si>
  <si>
    <t>electric service</t>
  </si>
  <si>
    <t>22178</t>
  </si>
  <si>
    <t>22190</t>
  </si>
  <si>
    <t>shop supplies</t>
  </si>
  <si>
    <t>22211</t>
  </si>
  <si>
    <t>22218</t>
  </si>
  <si>
    <t>Total for Maintenance</t>
  </si>
  <si>
    <t>Telephone</t>
  </si>
  <si>
    <t>Total for Telephone</t>
  </si>
  <si>
    <t>Internet</t>
  </si>
  <si>
    <t>garage internet</t>
  </si>
  <si>
    <t>Total for Internet</t>
  </si>
  <si>
    <t>garage phone</t>
  </si>
  <si>
    <t>Total for Telephone with sub-accounts</t>
  </si>
  <si>
    <t>Utilities</t>
  </si>
  <si>
    <t>Garage</t>
  </si>
  <si>
    <t>Total for Utilities</t>
  </si>
  <si>
    <t>Total for 51600b Garage Utilities/Supp/Maint. with sub-accounts</t>
  </si>
  <si>
    <t>Total for 51600 General Bldg &amp; Plant (w/Garage) with sub-accounts</t>
  </si>
  <si>
    <t>53311 Highway &amp; Street Maintenance</t>
  </si>
  <si>
    <t>Road Maintenance</t>
  </si>
  <si>
    <t>Cell Phone-Patrolman</t>
  </si>
  <si>
    <t>22167</t>
  </si>
  <si>
    <t>Verizon</t>
  </si>
  <si>
    <t>Patrolman &amp; Chairman cell phones</t>
  </si>
  <si>
    <t>22199</t>
  </si>
  <si>
    <t>22225</t>
  </si>
  <si>
    <t>22256</t>
  </si>
  <si>
    <t>Total for Cell Phone-Patrolman</t>
  </si>
  <si>
    <t>Diesel</t>
  </si>
  <si>
    <t>22155</t>
  </si>
  <si>
    <t>Meffert Oil Co., Inc.</t>
  </si>
  <si>
    <t>342.6 gallons winterized diesel</t>
  </si>
  <si>
    <t>22189</t>
  </si>
  <si>
    <t>390.3 gallons winterized diesel</t>
  </si>
  <si>
    <t>22246</t>
  </si>
  <si>
    <t>484 gallons winterized diesel</t>
  </si>
  <si>
    <t>Total for Diesel</t>
  </si>
  <si>
    <t>DOT Compliance</t>
  </si>
  <si>
    <t>22149</t>
  </si>
  <si>
    <t>Emplify Health</t>
  </si>
  <si>
    <t>drug testing</t>
  </si>
  <si>
    <t>22210</t>
  </si>
  <si>
    <t>Bellin Health</t>
  </si>
  <si>
    <t>drug test</t>
  </si>
  <si>
    <t>22250</t>
  </si>
  <si>
    <t>Occupational Health Center (Concentra)</t>
  </si>
  <si>
    <t>22240</t>
  </si>
  <si>
    <t>Total for DOT Compliance</t>
  </si>
  <si>
    <t>Equipment Rental</t>
  </si>
  <si>
    <t>22257</t>
  </si>
  <si>
    <t>Weyers Equipment, Inc.</t>
  </si>
  <si>
    <t>Boom Tractor Rental (tree maintenance)</t>
  </si>
  <si>
    <t>Total for Equipment Rental</t>
  </si>
  <si>
    <t>Materials</t>
  </si>
  <si>
    <t>22162</t>
  </si>
  <si>
    <t>Northwestern Stone LLC</t>
  </si>
  <si>
    <t>screenings</t>
  </si>
  <si>
    <t>22168</t>
  </si>
  <si>
    <t>Wolf Paving &amp; Excavating Co., Inc.</t>
  </si>
  <si>
    <t>coldmix</t>
  </si>
  <si>
    <t>22193</t>
  </si>
  <si>
    <t>screening</t>
  </si>
  <si>
    <t>22239</t>
  </si>
  <si>
    <t>Decker Supply Co, Inc.</t>
  </si>
  <si>
    <t>road signs</t>
  </si>
  <si>
    <t>22249</t>
  </si>
  <si>
    <t>crushed rock</t>
  </si>
  <si>
    <t>Total for Materials</t>
  </si>
  <si>
    <t>Road Projects</t>
  </si>
  <si>
    <t>Old Military Road</t>
  </si>
  <si>
    <t>22151</t>
  </si>
  <si>
    <t>First American Title Insurance Company</t>
  </si>
  <si>
    <t>old military</t>
  </si>
  <si>
    <t>22159</t>
  </si>
  <si>
    <t>MSA Professional Services, Inc</t>
  </si>
  <si>
    <t>engineering</t>
  </si>
  <si>
    <t>22192</t>
  </si>
  <si>
    <t>Old Military</t>
  </si>
  <si>
    <t>22220</t>
  </si>
  <si>
    <t>Old Military Rd project</t>
  </si>
  <si>
    <t>22223</t>
  </si>
  <si>
    <t>Wisconsin Department of Transportation</t>
  </si>
  <si>
    <t>Old Military Rd (project 39555720003)</t>
  </si>
  <si>
    <t>22248</t>
  </si>
  <si>
    <t>Total for Old Military Road</t>
  </si>
  <si>
    <t>Total for Road Projects with sub-accounts</t>
  </si>
  <si>
    <t>Total for Road Maintenance with sub-accounts</t>
  </si>
  <si>
    <t>Snow and Ice Control</t>
  </si>
  <si>
    <t>Plowing Subcontractor</t>
  </si>
  <si>
    <t>Brian Eckel</t>
  </si>
  <si>
    <t>7.25 hours</t>
  </si>
  <si>
    <t>FICA</t>
  </si>
  <si>
    <t>Soc Sec</t>
  </si>
  <si>
    <t>PT road work WH</t>
  </si>
  <si>
    <t>21.5 hours at 23.87</t>
  </si>
  <si>
    <t>Total for Plowing Subcontractor</t>
  </si>
  <si>
    <t>Salt and Sand Mix</t>
  </si>
  <si>
    <t>22236</t>
  </si>
  <si>
    <t>Compass Minerals</t>
  </si>
  <si>
    <t>salt</t>
  </si>
  <si>
    <t>Total for Salt and Sand Mix</t>
  </si>
  <si>
    <t>Snow Plowing Over Time w/FICA</t>
  </si>
  <si>
    <t>Bruce R. Boehnen</t>
  </si>
  <si>
    <t>64.75 hours</t>
  </si>
  <si>
    <t>9 @ 35.78</t>
  </si>
  <si>
    <t>Total for Snow Plowing Over Time w/FICA</t>
  </si>
  <si>
    <t>Total for Snow and Ice Control with sub-accounts</t>
  </si>
  <si>
    <t>Transporation Staff Expenses</t>
  </si>
  <si>
    <t>Health Insurance</t>
  </si>
  <si>
    <t>Feb premium</t>
  </si>
  <si>
    <t>Dental ins.</t>
  </si>
  <si>
    <t>Delta Dental</t>
  </si>
  <si>
    <t>Patrolman - dental</t>
  </si>
  <si>
    <t>Patrolman - health ins</t>
  </si>
  <si>
    <t>DD1</t>
  </si>
  <si>
    <t>premium payment</t>
  </si>
  <si>
    <t>Total for Health Insurance</t>
  </si>
  <si>
    <t>Part Time Staff Wages &amp; FICA</t>
  </si>
  <si>
    <t>DD2</t>
  </si>
  <si>
    <t>Deb Boehnen</t>
  </si>
  <si>
    <t>Part Time Road Work</t>
  </si>
  <si>
    <t>4.75 hours @ 17.05</t>
  </si>
  <si>
    <t>22227</t>
  </si>
  <si>
    <t>Ron Brunner</t>
  </si>
  <si>
    <t>6.25 hours @ 23.87</t>
  </si>
  <si>
    <t>Total for Part Time Staff Wages &amp; FICA</t>
  </si>
  <si>
    <t>Wages &amp; FICA</t>
  </si>
  <si>
    <t>184 hours</t>
  </si>
  <si>
    <t>reimbursement of taking Federal WH that did not get paid to IRS in Feb. 2025</t>
  </si>
  <si>
    <t>correction of error on Fed WH</t>
  </si>
  <si>
    <t>patrolman WH</t>
  </si>
  <si>
    <t>Patrolman - WI WH</t>
  </si>
  <si>
    <t>204.5 hours @ 36.60</t>
  </si>
  <si>
    <t>Fed WH</t>
  </si>
  <si>
    <t>160 hours @ 36.60</t>
  </si>
  <si>
    <t>Patrolman</t>
  </si>
  <si>
    <t>176 hours @ 36.60</t>
  </si>
  <si>
    <t>Total for Wages &amp; FICA</t>
  </si>
  <si>
    <t>Wages &amp; FICA OT</t>
  </si>
  <si>
    <t>53.5hours at 54.90</t>
  </si>
  <si>
    <t>26.25 hours at 54.90</t>
  </si>
  <si>
    <t>29 hours at 54.90</t>
  </si>
  <si>
    <t>Total for Wages &amp; FICA OT</t>
  </si>
  <si>
    <t>WI Retirement System</t>
  </si>
  <si>
    <t>retirement cont.</t>
  </si>
  <si>
    <t>patrolman retirement</t>
  </si>
  <si>
    <t>Patrolman retirement</t>
  </si>
  <si>
    <t>Total for WI Retirement System</t>
  </si>
  <si>
    <t>Total for Transporation Staff Expenses with sub-accounts</t>
  </si>
  <si>
    <t>Truck &amp; Equip. Repair &amp; Maint.</t>
  </si>
  <si>
    <t>22147</t>
  </si>
  <si>
    <t>Auto Value Parts Stors</t>
  </si>
  <si>
    <t>parts/maintenance - garage</t>
  </si>
  <si>
    <t>trucks</t>
  </si>
  <si>
    <t>22154</t>
  </si>
  <si>
    <t>Kwik Trip, Inc.</t>
  </si>
  <si>
    <t>Mirrors for patrol truck</t>
  </si>
  <si>
    <t>22188</t>
  </si>
  <si>
    <t>Kalscheur Implement Co. Inc.</t>
  </si>
  <si>
    <t>parts</t>
  </si>
  <si>
    <t>22195</t>
  </si>
  <si>
    <t>Sloan Implement Co., Inc.</t>
  </si>
  <si>
    <t>parts/maintenance</t>
  </si>
  <si>
    <t>22187</t>
  </si>
  <si>
    <t>K&amp;K Manufacturing</t>
  </si>
  <si>
    <t>steel/Welding</t>
  </si>
  <si>
    <t>22180</t>
  </si>
  <si>
    <t>Burke Truck &amp; Equipment Inc.</t>
  </si>
  <si>
    <t>truck parts</t>
  </si>
  <si>
    <t>22191</t>
  </si>
  <si>
    <t>Monroe Truck Equipment, Inc.</t>
  </si>
  <si>
    <t>550 truck</t>
  </si>
  <si>
    <t>22177</t>
  </si>
  <si>
    <t>22229</t>
  </si>
  <si>
    <t>Airgas USA, LLC</t>
  </si>
  <si>
    <t>lease</t>
  </si>
  <si>
    <t>22233</t>
  </si>
  <si>
    <t>Western Star Truck</t>
  </si>
  <si>
    <t>Total for Truck &amp; Equip. Repair &amp; Maint.</t>
  </si>
  <si>
    <t>Total for 53311 Highway &amp; Street Maintenance with sub-accounts</t>
  </si>
  <si>
    <t>57324 Highway Equipment Outlay</t>
  </si>
  <si>
    <t>22157</t>
  </si>
  <si>
    <t>Total for 57324 Highway Equipment Outlay</t>
  </si>
  <si>
    <t>Total for 122 Transportation/Public Works with sub-accounts</t>
  </si>
  <si>
    <t>124 Health &amp; Human Services</t>
  </si>
  <si>
    <t>54600 Aging -incl senior citizen prgm</t>
  </si>
  <si>
    <t>22161</t>
  </si>
  <si>
    <t>Northwest Dane Senior Services, Inc.</t>
  </si>
  <si>
    <t>2026 payment</t>
  </si>
  <si>
    <t>Total for 54600 Aging -incl senior citizen prgm</t>
  </si>
  <si>
    <t>CARPC-Blackk Earth Creek Watershed</t>
  </si>
  <si>
    <t>22181</t>
  </si>
  <si>
    <t>Capital Area Regional Planning Commission</t>
  </si>
  <si>
    <t>BE Watershed donation</t>
  </si>
  <si>
    <t>Total for CARPC-Blackk Earth Creek Watershed</t>
  </si>
  <si>
    <t>Total for 124 Health &amp; Human Services with sub-accounts</t>
  </si>
  <si>
    <t>132 Debt Service-Interst&amp;Fiscal Chg</t>
  </si>
  <si>
    <t>58212 Fire Protectioin</t>
  </si>
  <si>
    <t>2017 CP/Berry Fire Truck Int.</t>
  </si>
  <si>
    <t>04/02/2026</t>
  </si>
  <si>
    <t>Capitol Bank</t>
  </si>
  <si>
    <t>Total for 2017 CP/Berry Fire Truck Int.</t>
  </si>
  <si>
    <t>CP Fire Rapid Response Vehicle</t>
  </si>
  <si>
    <t>Total for CP Fire Rapid Response Vehicle</t>
  </si>
  <si>
    <t>Total for 58212 Fire Protectioin with sub-accounts</t>
  </si>
  <si>
    <t>Highway &amp; Street</t>
  </si>
  <si>
    <t>International Truck (2017) Int</t>
  </si>
  <si>
    <t>22179</t>
  </si>
  <si>
    <t>Board of Commissioners of Public Lands</t>
  </si>
  <si>
    <t>Total for International Truck (2017) Int</t>
  </si>
  <si>
    <t>Road Repairs Loan interest</t>
  </si>
  <si>
    <t>01/18/2026</t>
  </si>
  <si>
    <t>02/18/2026</t>
  </si>
  <si>
    <t>Total for Road Repairs Loan interest</t>
  </si>
  <si>
    <t>Stagecoach Rd Reconst Int</t>
  </si>
  <si>
    <t>Total for Stagecoach Rd Reconst Int</t>
  </si>
  <si>
    <t>Total for Highway &amp; Street with sub-accounts</t>
  </si>
  <si>
    <t>Total for 132 Debt Service-Interst&amp;Fiscal Chg with sub-accounts</t>
  </si>
  <si>
    <t>51500b Town Assessor/Revaluation</t>
  </si>
  <si>
    <t>22146</t>
  </si>
  <si>
    <t>Associated Appraisal Consultants, Inc.</t>
  </si>
  <si>
    <t>22176</t>
  </si>
  <si>
    <t>22209</t>
  </si>
  <si>
    <t>22230</t>
  </si>
  <si>
    <t>Total for 51500b Town Assessor/Revaluation</t>
  </si>
  <si>
    <t>51600a Community Center Expense</t>
  </si>
  <si>
    <t>Cleaning Wages &amp; FICA</t>
  </si>
  <si>
    <t>22 hours</t>
  </si>
  <si>
    <t>cc cleaning WH</t>
  </si>
  <si>
    <t>17 hours @ 22.08</t>
  </si>
  <si>
    <t>14 hours @ 22.08</t>
  </si>
  <si>
    <t>Hall Cleaning</t>
  </si>
  <si>
    <t>11 hours @ 22.08</t>
  </si>
  <si>
    <t>Total for Cleaning Wages &amp; FICA</t>
  </si>
  <si>
    <t>Lawncare/Landscaping</t>
  </si>
  <si>
    <t>04/07/2026</t>
  </si>
  <si>
    <t>1128</t>
  </si>
  <si>
    <t>Middleton Farmers Coop</t>
  </si>
  <si>
    <t>playground chips</t>
  </si>
  <si>
    <t>Total for Lawncare/Landscaping</t>
  </si>
  <si>
    <t>Maintenance &amp; Cleaning Supp.</t>
  </si>
  <si>
    <t>hall</t>
  </si>
  <si>
    <t>22185</t>
  </si>
  <si>
    <t>Franklin Water Treatment, LLC</t>
  </si>
  <si>
    <t>water treatment</t>
  </si>
  <si>
    <t>decorations</t>
  </si>
  <si>
    <t>Total for Maintenance &amp; Cleaning Supp.</t>
  </si>
  <si>
    <t>Management Wages &amp; FICA</t>
  </si>
  <si>
    <t>overpayment paid double amount July 2025</t>
  </si>
  <si>
    <t>cc mgmt WH</t>
  </si>
  <si>
    <t>Hall Mgr</t>
  </si>
  <si>
    <t>Total for Management Wages &amp; FICA</t>
  </si>
  <si>
    <t>Snow Removal</t>
  </si>
  <si>
    <t>22165</t>
  </si>
  <si>
    <t>Tim Zander</t>
  </si>
  <si>
    <t>Dec billing</t>
  </si>
  <si>
    <t>22198</t>
  </si>
  <si>
    <t>Jan. snow removal</t>
  </si>
  <si>
    <t>22255</t>
  </si>
  <si>
    <t>Total for Snow Removal</t>
  </si>
  <si>
    <t>Utility Bills (Gas, Electric)</t>
  </si>
  <si>
    <t>22144</t>
  </si>
  <si>
    <t>Hall</t>
  </si>
  <si>
    <t>22175</t>
  </si>
  <si>
    <t>Total for Utility Bills (Gas, Electric)</t>
  </si>
  <si>
    <t>Total for 51600a Community Center Expense with sub-accounts</t>
  </si>
  <si>
    <t>22254</t>
  </si>
  <si>
    <t>St. Mary's of Pine Bluff</t>
  </si>
  <si>
    <t>Trash/Recycling</t>
  </si>
  <si>
    <t>Recycling</t>
  </si>
  <si>
    <t>34R</t>
  </si>
  <si>
    <t>To move December Expense into 2025</t>
  </si>
  <si>
    <t>22164</t>
  </si>
  <si>
    <t>Republic Services</t>
  </si>
  <si>
    <t>tonage</t>
  </si>
  <si>
    <t>22194</t>
  </si>
  <si>
    <t>22221</t>
  </si>
  <si>
    <t>22251</t>
  </si>
  <si>
    <t>Total for Recycling</t>
  </si>
  <si>
    <t>Trash</t>
  </si>
  <si>
    <t>Total for Trash</t>
  </si>
  <si>
    <t>Total for Trash/Recycling with sub-accounts</t>
  </si>
  <si>
    <t>Total for Expenses with sub-accounts</t>
  </si>
  <si>
    <t>Net Ordinary Income</t>
  </si>
  <si>
    <t>Other Income/Expense</t>
  </si>
  <si>
    <t>Other Income</t>
  </si>
  <si>
    <t>Other Expense</t>
  </si>
  <si>
    <t>Net Other Income</t>
  </si>
  <si>
    <t>Net Income</t>
  </si>
  <si>
    <t>Transaction date</t>
  </si>
  <si>
    <t>Transaction type</t>
  </si>
  <si>
    <t>Num</t>
  </si>
  <si>
    <t>Name</t>
  </si>
  <si>
    <t>Location</t>
  </si>
  <si>
    <t>Class full name</t>
  </si>
  <si>
    <t>Description</t>
  </si>
  <si>
    <t>Item split account</t>
  </si>
  <si>
    <t>Amount</t>
  </si>
  <si>
    <t>Balance</t>
  </si>
  <si>
    <t>April 1-30, 2026</t>
  </si>
  <si>
    <t>Profit and Loss</t>
  </si>
  <si>
    <t>Jan 2026</t>
  </si>
  <si>
    <t>Feb 2026</t>
  </si>
  <si>
    <t>Mar 2026</t>
  </si>
  <si>
    <t>Apr 2026</t>
  </si>
  <si>
    <t>Total</t>
  </si>
  <si>
    <t>Total for 100 Taxes</t>
  </si>
  <si>
    <t>Total for 103 Intergovernment Revenues</t>
  </si>
  <si>
    <t>Total for 105 Licenses and Permits</t>
  </si>
  <si>
    <t>Total for 113 Interest/Div/Searches/Misc.</t>
  </si>
  <si>
    <t>Total for Income</t>
  </si>
  <si>
    <t>Total for 51100b Plan Commission</t>
  </si>
  <si>
    <t>Total for 51100 Legislative</t>
  </si>
  <si>
    <t>Total for 51400b Election</t>
  </si>
  <si>
    <t>Total for 51400 General Administration</t>
  </si>
  <si>
    <t>Total for 51500 Financial Administration</t>
  </si>
  <si>
    <t>Total for 51938 Other Insurance</t>
  </si>
  <si>
    <t>Total for 118 General Government</t>
  </si>
  <si>
    <t>Total for 52200 Fire Protection</t>
  </si>
  <si>
    <t>Total for 52300 Ambulance/EMS</t>
  </si>
  <si>
    <t>Total for 120 Public Safety</t>
  </si>
  <si>
    <t>Total for 51600b Garage Utilities/Supp/Maint.</t>
  </si>
  <si>
    <t>Total for 51600 General Bldg &amp; Plant (w/Garage)</t>
  </si>
  <si>
    <t>Total for Road Projects</t>
  </si>
  <si>
    <t>Total for Road Maintenance</t>
  </si>
  <si>
    <t>Total for Snow and Ice Control</t>
  </si>
  <si>
    <t>Total for Transporation Staff Expenses</t>
  </si>
  <si>
    <t>Total for 53311 Highway &amp; Street Maintenance</t>
  </si>
  <si>
    <t>Total for 122 Transportation/Public Works</t>
  </si>
  <si>
    <t>Total for 124 Health &amp; Human Services</t>
  </si>
  <si>
    <t>Total for 58212 Fire Protectioin</t>
  </si>
  <si>
    <t>Total for Highway &amp; Street</t>
  </si>
  <si>
    <t>Total for 132 Debt Service-Interst&amp;Fiscal Chg</t>
  </si>
  <si>
    <t>Total for 51600a Community Center Expense</t>
  </si>
  <si>
    <t>Total for Trash/Recycling</t>
  </si>
  <si>
    <t>Total for Expenses</t>
  </si>
  <si>
    <t>Net Operating Income</t>
  </si>
  <si>
    <t>Balance Sheet</t>
  </si>
  <si>
    <t>As of Apr 30, 2026</t>
  </si>
  <si>
    <t>Assets</t>
  </si>
  <si>
    <t>Current Assets</t>
  </si>
  <si>
    <t>Bank Accounts</t>
  </si>
  <si>
    <t>ATC Funds</t>
  </si>
  <si>
    <t>Pine Bluff Historical Soc. Fund</t>
  </si>
  <si>
    <t>Reserve Fund-Prior Yr-CarryOver</t>
  </si>
  <si>
    <t>Total for Town Money Market Account</t>
  </si>
  <si>
    <t>Total for Bank Accounts</t>
  </si>
  <si>
    <t>Total for Current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</si>
  <si>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</si>
  <si>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</si>
  <si>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</si>
  <si>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</si>
  <si>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</si>
  <si>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</si>
  <si>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</si>
  <si>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Other Current Liabilities</t>
  </si>
  <si>
    <t>22000 Building Deposits</t>
  </si>
  <si>
    <t>22001 Security Deposits on CC Rental</t>
  </si>
  <si>
    <t>24000 Payroll Liabilities</t>
  </si>
  <si>
    <t>Federal Tax Withholding</t>
  </si>
  <si>
    <t>FICA Withholding</t>
  </si>
  <si>
    <t>Total for 24000 Payroll Liabilities</t>
  </si>
  <si>
    <t>Total for Other Current Liabilities</t>
  </si>
  <si>
    <t>Total for Current Liabilities</t>
  </si>
  <si>
    <t>Long-term Liabilities</t>
  </si>
  <si>
    <t>900 LongTermGeneral ObiligationDebt</t>
  </si>
  <si>
    <t>50015 Fire Protection Debt</t>
  </si>
  <si>
    <t>CP/B Fire Truck (Ends 10/2026)</t>
  </si>
  <si>
    <t>CP Rapid Response(Ends 12/2031)</t>
  </si>
  <si>
    <t>Total for 50015 Fire Protection Debt</t>
  </si>
  <si>
    <t>50020 Highway Debt</t>
  </si>
  <si>
    <t>International Truck(Ends3/2027)</t>
  </si>
  <si>
    <t>Road Repairs Loan(Ends12/18/30)</t>
  </si>
  <si>
    <t>Stagecoach Road (Ends 3/2037)</t>
  </si>
  <si>
    <t>Total for 50020 Highway Debt</t>
  </si>
  <si>
    <t>50080 Other Long Term Obligations</t>
  </si>
  <si>
    <t>Total for 900 LongTermGeneral ObiligationDebt</t>
  </si>
  <si>
    <t>Total for Long-term Liabilities</t>
  </si>
  <si>
    <t>Total for Liabilities</t>
  </si>
  <si>
    <t>Equity</t>
  </si>
  <si>
    <t>1000 Tax Collections</t>
  </si>
  <si>
    <t>1001 MHFD SAP Pass Through Funds</t>
  </si>
  <si>
    <t>30000 Opening Balance Equity</t>
  </si>
  <si>
    <t>32000 Retained Earnings</t>
  </si>
  <si>
    <t>Total for Equity</t>
  </si>
  <si>
    <t>Total for Liabilities and Equity</t>
  </si>
  <si>
    <t>Lake Ridge Bank 2.29%, Final Pay 12/1/2031</t>
  </si>
  <si>
    <t>Capitol Bank 3.15%, Final Pay 10/1/2026</t>
  </si>
  <si>
    <t>Board of Commissioners of Public Lands 3.50%, Final Pay 3/15/2027</t>
  </si>
  <si>
    <t>Lake Ridge Bank 2.89%, Final Pay 12/18/2030</t>
  </si>
  <si>
    <t>Board of Commissioners of Public Lands 4.00%, Final Pay 3/15/2037</t>
  </si>
  <si>
    <t>YTD Budget Performance</t>
  </si>
  <si>
    <t>January - April, 2026</t>
  </si>
  <si>
    <t>Actual</t>
  </si>
  <si>
    <t>Budget</t>
  </si>
  <si>
    <t>over Budget</t>
  </si>
  <si>
    <t>% of Budget</t>
  </si>
  <si>
    <t xml:space="preserve">   100 Taxes</t>
  </si>
  <si>
    <t xml:space="preserve">   103 Intergovernment Revenues</t>
  </si>
  <si>
    <t xml:space="preserve">   105 Licenses and Permits</t>
  </si>
  <si>
    <t xml:space="preserve">   113 Interest/Div/Searches/Misc.</t>
  </si>
  <si>
    <t xml:space="preserve">   200 Misc. Inflows (not TCP Income)</t>
  </si>
  <si>
    <t xml:space="preserve">   250 Surplus Applied</t>
  </si>
  <si>
    <t xml:space="preserve">   43410 State Shared Revenues</t>
  </si>
  <si>
    <t xml:space="preserve">   43531 State Transportation Aids</t>
  </si>
  <si>
    <t xml:space="preserve">   46743 Community Center Rental</t>
  </si>
  <si>
    <t>Total Income</t>
  </si>
  <si>
    <t xml:space="preserve">   118 General Government</t>
  </si>
  <si>
    <t xml:space="preserve">   120 Public Safety</t>
  </si>
  <si>
    <t xml:space="preserve">   122 Transportation/Public Works</t>
  </si>
  <si>
    <t xml:space="preserve">   124 Health &amp; Human Services</t>
  </si>
  <si>
    <t xml:space="preserve">   130 Capital Outlay</t>
  </si>
  <si>
    <t xml:space="preserve">   132 Debt Service-Interst&amp;Fiscal Chg</t>
  </si>
  <si>
    <t xml:space="preserve">   51500b Town Assessor/Revaluation</t>
  </si>
  <si>
    <t xml:space="preserve">   51600a Community Center Expense</t>
  </si>
  <si>
    <t xml:space="preserve">   Trash/Recycling</t>
  </si>
  <si>
    <t>Total Expenses</t>
  </si>
  <si>
    <t>Annual Budget</t>
  </si>
  <si>
    <t xml:space="preserve">    ATC Annual Payment </t>
  </si>
  <si>
    <t>48900 Other Misc. Revenues</t>
  </si>
  <si>
    <t>grave care (was deposited Oct 2024)</t>
  </si>
  <si>
    <t>Total for 48900 Other Misc. Revenues</t>
  </si>
  <si>
    <t>MHAJFD Fire Station Loan Pmt</t>
  </si>
  <si>
    <t>Total for MHAJFD Fire Station Loan Pmt</t>
  </si>
  <si>
    <t>P&amp;L</t>
  </si>
  <si>
    <t>P&amp;l</t>
  </si>
  <si>
    <t xml:space="preserve">          MHAJFD Fire Station Loan Pmt</t>
  </si>
  <si>
    <t xml:space="preserve"> </t>
  </si>
  <si>
    <t>Total Interest YTD is $31,693.29, at 3.80% APR</t>
  </si>
  <si>
    <t>Truck Sale $61,160.00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</si>
</sst>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"/>
    <numFmt numFmtId="165" formatCode="_(#,##0.00_);_(\(#,##0.00\)"/>
    <numFmt numFmtId="166" formatCode="_(\$#,##0.00_);_(\$\(#,##0.00\)"/>
    <numFmt numFmtId="167" formatCode="#,##0.000000000000000000"/>
    <numFmt numFmtId="168" formatCode="_(&quot;$&quot;* #,##0.00_);_(&quot;$&quot;* \(#,##0.00\);_(&quot;$&quot;* &quot;-&quot;??_);_(* @_)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8"/>
      <name val="Calibri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wrapText="1" indent="6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165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2" xfId="0" applyNumberFormat="1" applyFont="1" applyBorder="1" applyAlignment="1">
      <alignment wrapText="1"/>
    </xf>
    <xf numFmtId="165" fontId="9" fillId="0" borderId="2" xfId="0" applyNumberFormat="1" applyFont="1" applyBorder="1" applyAlignment="1">
      <alignment wrapText="1"/>
    </xf>
    <xf numFmtId="166" fontId="3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166" fontId="9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wrapText="1" indent="5"/>
    </xf>
    <xf numFmtId="4" fontId="3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7" fontId="0" fillId="0" borderId="0" xfId="0" applyNumberFormat="1"/>
    <xf numFmtId="0" fontId="0" fillId="0" borderId="0" xfId="0" applyFill="1" applyAlignment="1">
      <alignment wrapText="1"/>
    </xf>
    <xf numFmtId="4" fontId="2" fillId="0" borderId="0" xfId="0" applyNumberFormat="1" applyFont="1" applyFill="1" applyAlignment="1">
      <alignment wrapText="1"/>
    </xf>
    <xf numFmtId="164" fontId="3" fillId="0" borderId="2" xfId="0" applyNumberFormat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39" fontId="15" fillId="0" borderId="0" xfId="0" applyNumberFormat="1" applyFont="1" applyAlignment="1">
      <alignment wrapText="1"/>
    </xf>
    <xf numFmtId="39" fontId="15" fillId="0" borderId="0" xfId="0" applyNumberFormat="1" applyFont="1" applyAlignment="1">
      <alignment horizontal="right" wrapText="1"/>
    </xf>
    <xf numFmtId="10" fontId="15" fillId="0" borderId="0" xfId="0" applyNumberFormat="1" applyFont="1" applyAlignment="1">
      <alignment horizontal="right" wrapText="1"/>
    </xf>
    <xf numFmtId="168" fontId="14" fillId="0" borderId="2" xfId="0" applyNumberFormat="1" applyFont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0" fontId="15" fillId="0" borderId="0" xfId="0" applyNumberFormat="1" applyFont="1" applyAlignment="1">
      <alignment horizontal="right" wrapText="1"/>
    </xf>
    <xf numFmtId="0" fontId="16" fillId="0" borderId="1" xfId="0" applyFont="1" applyBorder="1" applyAlignment="1">
      <alignment horizontal="center" wrapText="1"/>
    </xf>
    <xf numFmtId="39" fontId="17" fillId="0" borderId="0" xfId="0" applyNumberFormat="1" applyFont="1" applyAlignment="1">
      <alignment wrapText="1"/>
    </xf>
    <xf numFmtId="39" fontId="17" fillId="0" borderId="0" xfId="0" applyNumberFormat="1" applyFont="1" applyAlignment="1">
      <alignment horizontal="right" wrapText="1"/>
    </xf>
    <xf numFmtId="168" fontId="18" fillId="0" borderId="2" xfId="0" applyNumberFormat="1" applyFont="1" applyBorder="1" applyAlignment="1">
      <alignment horizontal="right" wrapText="1"/>
    </xf>
    <xf numFmtId="168" fontId="18" fillId="0" borderId="3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left" wrapText="1"/>
    </xf>
    <xf numFmtId="10" fontId="15" fillId="0" borderId="1" xfId="0" applyNumberFormat="1" applyFont="1" applyBorder="1" applyAlignment="1">
      <alignment horizontal="right" wrapText="1"/>
    </xf>
    <xf numFmtId="164" fontId="3" fillId="0" borderId="3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" fontId="3" fillId="0" borderId="2" xfId="0" applyNumberFormat="1" applyFont="1" applyFill="1" applyBorder="1" applyAlignment="1">
      <alignment wrapText="1"/>
    </xf>
    <xf numFmtId="0" fontId="14" fillId="0" borderId="0" xfId="0" applyFont="1" applyFill="1" applyAlignment="1">
      <alignment horizontal="left" wrapText="1"/>
    </xf>
    <xf numFmtId="39" fontId="15" fillId="0" borderId="0" xfId="0" applyNumberFormat="1" applyFont="1" applyFill="1" applyAlignment="1">
      <alignment horizontal="right" wrapText="1"/>
    </xf>
    <xf numFmtId="40" fontId="15" fillId="0" borderId="0" xfId="0" applyNumberFormat="1" applyFont="1" applyFill="1" applyAlignment="1">
      <alignment horizontal="right" wrapText="1"/>
    </xf>
    <xf numFmtId="10" fontId="15" fillId="0" borderId="0" xfId="0" applyNumberFormat="1" applyFont="1" applyFill="1" applyAlignment="1">
      <alignment horizontal="right" wrapText="1"/>
    </xf>
    <xf numFmtId="39" fontId="17" fillId="0" borderId="0" xfId="0" applyNumberFormat="1" applyFont="1" applyFill="1" applyAlignment="1">
      <alignment horizontal="right" wrapText="1"/>
    </xf>
    <xf numFmtId="0" fontId="0" fillId="0" borderId="0" xfId="0" applyFill="1"/>
    <xf numFmtId="0" fontId="14" fillId="2" borderId="0" xfId="0" applyFont="1" applyFill="1" applyAlignment="1">
      <alignment horizontal="left" wrapText="1"/>
    </xf>
    <xf numFmtId="39" fontId="15" fillId="2" borderId="0" xfId="0" applyNumberFormat="1" applyFont="1" applyFill="1" applyAlignment="1">
      <alignment horizontal="right" wrapText="1"/>
    </xf>
    <xf numFmtId="0" fontId="18" fillId="2" borderId="0" xfId="0" applyFont="1" applyFill="1" applyAlignment="1">
      <alignment horizontal="left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94EE-3455-4E20-B4C1-4782C2CA4A9B}">
  <dimension ref="A1:F35"/>
  <sheetViews>
    <sheetView tabSelected="1" workbookViewId="0">
      <selection sqref="A1:E1"/>
    </sheetView>
  </sheetViews>
  <sheetFormatPr defaultRowHeight="15.9" x14ac:dyDescent="0.45"/>
  <cols>
    <col min="1" max="1" width="31.140625" customWidth="1"/>
    <col min="4" max="4" width="9.5703125" bestFit="1" customWidth="1"/>
    <col min="5" max="5" width="9.35546875" bestFit="1" customWidth="1"/>
    <col min="6" max="6" width="10.28515625" bestFit="1" customWidth="1"/>
  </cols>
  <sheetData>
    <row r="1" spans="1:6" ht="18" x14ac:dyDescent="0.45">
      <c r="A1" s="37" t="s">
        <v>0</v>
      </c>
      <c r="B1" s="38"/>
      <c r="C1" s="38"/>
      <c r="D1" s="38"/>
      <c r="E1" s="38"/>
    </row>
    <row r="2" spans="1:6" ht="18" x14ac:dyDescent="0.45">
      <c r="A2" s="37" t="s">
        <v>805</v>
      </c>
      <c r="B2" s="38"/>
      <c r="C2" s="38"/>
      <c r="D2" s="38"/>
      <c r="E2" s="38"/>
    </row>
    <row r="3" spans="1:6" x14ac:dyDescent="0.45">
      <c r="A3" s="39" t="s">
        <v>806</v>
      </c>
      <c r="B3" s="38"/>
      <c r="C3" s="38"/>
      <c r="D3" s="38"/>
      <c r="E3" s="38"/>
    </row>
    <row r="5" spans="1:6" x14ac:dyDescent="0.45">
      <c r="A5" s="1"/>
      <c r="B5" s="40" t="s">
        <v>719</v>
      </c>
      <c r="C5" s="28"/>
      <c r="D5" s="28"/>
      <c r="E5" s="28"/>
    </row>
    <row r="6" spans="1:6" ht="24.45" x14ac:dyDescent="0.45">
      <c r="A6" s="1"/>
      <c r="B6" s="41" t="s">
        <v>807</v>
      </c>
      <c r="C6" s="41" t="s">
        <v>808</v>
      </c>
      <c r="D6" s="41" t="s">
        <v>809</v>
      </c>
      <c r="E6" s="41" t="s">
        <v>810</v>
      </c>
      <c r="F6" s="49" t="s">
        <v>831</v>
      </c>
    </row>
    <row r="7" spans="1:6" x14ac:dyDescent="0.45">
      <c r="A7" s="42" t="s">
        <v>4</v>
      </c>
      <c r="B7" s="43"/>
      <c r="C7" s="43"/>
      <c r="D7" s="43"/>
      <c r="E7" s="43"/>
      <c r="F7" s="50"/>
    </row>
    <row r="8" spans="1:6" x14ac:dyDescent="0.45">
      <c r="A8" s="42" t="s">
        <v>811</v>
      </c>
      <c r="B8" s="44">
        <f>619007.77</f>
        <v>619007.77</v>
      </c>
      <c r="C8" s="44">
        <f>611816.04</f>
        <v>611816.04</v>
      </c>
      <c r="D8" s="44">
        <f t="shared" ref="D8:D19" si="0">(B8)-(C8)</f>
        <v>7191.7299999999814</v>
      </c>
      <c r="E8" s="45">
        <f t="shared" ref="E8:E19" si="1">IF(C8=0,"",(B8)/(C8))</f>
        <v>1.0117547261428452</v>
      </c>
      <c r="F8" s="51">
        <f>844479.52</f>
        <v>844479.52</v>
      </c>
    </row>
    <row r="9" spans="1:6" x14ac:dyDescent="0.45">
      <c r="A9" s="42" t="s">
        <v>812</v>
      </c>
      <c r="B9" s="44">
        <f>11540.3</f>
        <v>11540.3</v>
      </c>
      <c r="C9" s="44">
        <f>7767.42</f>
        <v>7767.42</v>
      </c>
      <c r="D9" s="44">
        <f t="shared" si="0"/>
        <v>3772.8799999999992</v>
      </c>
      <c r="E9" s="45">
        <f t="shared" si="1"/>
        <v>1.4857314269088062</v>
      </c>
      <c r="F9" s="51">
        <f>115749.55-86508.84</f>
        <v>29240.710000000006</v>
      </c>
    </row>
    <row r="10" spans="1:6" x14ac:dyDescent="0.45">
      <c r="A10" s="55" t="s">
        <v>832</v>
      </c>
      <c r="B10" s="44">
        <v>0</v>
      </c>
      <c r="C10" s="44">
        <v>0</v>
      </c>
      <c r="D10" s="44">
        <v>0</v>
      </c>
      <c r="E10" s="45">
        <v>0</v>
      </c>
      <c r="F10" s="51">
        <v>86508.84</v>
      </c>
    </row>
    <row r="11" spans="1:6" x14ac:dyDescent="0.45">
      <c r="A11" s="42" t="s">
        <v>813</v>
      </c>
      <c r="B11" s="44">
        <f>3253.7</f>
        <v>3253.7</v>
      </c>
      <c r="C11" s="44">
        <f>2736</f>
        <v>2736</v>
      </c>
      <c r="D11" s="44">
        <f t="shared" si="0"/>
        <v>517.69999999999982</v>
      </c>
      <c r="E11" s="45">
        <f t="shared" si="1"/>
        <v>1.1892178362573098</v>
      </c>
      <c r="F11" s="51">
        <f>7300</f>
        <v>7300</v>
      </c>
    </row>
    <row r="12" spans="1:6" x14ac:dyDescent="0.45">
      <c r="A12" s="66" t="s">
        <v>814</v>
      </c>
      <c r="B12" s="67">
        <f>93453.29-14</f>
        <v>93439.29</v>
      </c>
      <c r="C12" s="44">
        <f>23100</f>
        <v>23100</v>
      </c>
      <c r="D12" s="44">
        <f t="shared" si="0"/>
        <v>70339.289999999994</v>
      </c>
      <c r="E12" s="45">
        <f t="shared" si="1"/>
        <v>4.0449909090909086</v>
      </c>
      <c r="F12" s="51">
        <f>45500</f>
        <v>45500</v>
      </c>
    </row>
    <row r="13" spans="1:6" x14ac:dyDescent="0.45">
      <c r="A13" s="42" t="s">
        <v>815</v>
      </c>
      <c r="B13" s="43">
        <v>0</v>
      </c>
      <c r="C13" s="44">
        <f>0</f>
        <v>0</v>
      </c>
      <c r="D13" s="44">
        <f t="shared" si="0"/>
        <v>0</v>
      </c>
      <c r="E13" s="45">
        <v>0</v>
      </c>
      <c r="F13" s="51">
        <f>1500</f>
        <v>1500</v>
      </c>
    </row>
    <row r="14" spans="1:6" x14ac:dyDescent="0.45">
      <c r="A14" s="42" t="s">
        <v>816</v>
      </c>
      <c r="B14" s="44">
        <f>103882.1</f>
        <v>103882.1</v>
      </c>
      <c r="C14" s="44">
        <f>90624.85</f>
        <v>90624.85</v>
      </c>
      <c r="D14" s="44">
        <f t="shared" si="0"/>
        <v>13257.25</v>
      </c>
      <c r="E14" s="45">
        <f t="shared" si="1"/>
        <v>1.1462871386821605</v>
      </c>
      <c r="F14" s="51">
        <f>260975+68108</f>
        <v>329083</v>
      </c>
    </row>
    <row r="15" spans="1:6" x14ac:dyDescent="0.45">
      <c r="A15" s="42" t="s">
        <v>817</v>
      </c>
      <c r="B15" s="43">
        <v>0</v>
      </c>
      <c r="C15" s="44">
        <f>0</f>
        <v>0</v>
      </c>
      <c r="D15" s="44">
        <f t="shared" si="0"/>
        <v>0</v>
      </c>
      <c r="E15" s="45">
        <v>0</v>
      </c>
      <c r="F15" s="51">
        <f>95898.16</f>
        <v>95898.16</v>
      </c>
    </row>
    <row r="16" spans="1:6" x14ac:dyDescent="0.45">
      <c r="A16" s="42" t="s">
        <v>818</v>
      </c>
      <c r="B16" s="44">
        <f>66124.05</f>
        <v>66124.05</v>
      </c>
      <c r="C16" s="44">
        <f>61615.44</f>
        <v>61615.44</v>
      </c>
      <c r="D16" s="44">
        <f t="shared" si="0"/>
        <v>4508.6100000000006</v>
      </c>
      <c r="E16" s="45">
        <f t="shared" si="1"/>
        <v>1.0731733799190593</v>
      </c>
      <c r="F16" s="51">
        <f>123230.9</f>
        <v>123230.9</v>
      </c>
    </row>
    <row r="17" spans="1:6" x14ac:dyDescent="0.45">
      <c r="A17" s="42" t="s">
        <v>819</v>
      </c>
      <c r="B17" s="44">
        <f>3410</f>
        <v>3410</v>
      </c>
      <c r="C17" s="44">
        <f>3150</f>
        <v>3150</v>
      </c>
      <c r="D17" s="44">
        <f t="shared" si="0"/>
        <v>260</v>
      </c>
      <c r="E17" s="45">
        <f t="shared" si="1"/>
        <v>1.0825396825396825</v>
      </c>
      <c r="F17" s="51">
        <f>14000</f>
        <v>14000</v>
      </c>
    </row>
    <row r="18" spans="1:6" x14ac:dyDescent="0.45">
      <c r="A18" s="42" t="s">
        <v>820</v>
      </c>
      <c r="B18" s="46">
        <f>((((((((B8)+(B9))+(B11))+(B12))+(B13))+(B14))+(B15))+(B16))+(B17)</f>
        <v>900657.21000000008</v>
      </c>
      <c r="C18" s="46">
        <f>((((((((C8)+(C9))+(C11))+(C12))+(C13))+(C14))+(C15))+(C16))+(C17)</f>
        <v>800809.75</v>
      </c>
      <c r="D18" s="46">
        <f t="shared" si="0"/>
        <v>99847.460000000079</v>
      </c>
      <c r="E18" s="47">
        <f t="shared" si="1"/>
        <v>1.124683122302145</v>
      </c>
      <c r="F18" s="52">
        <f>SUM(F8:F17)</f>
        <v>1576741.1299999997</v>
      </c>
    </row>
    <row r="19" spans="1:6" x14ac:dyDescent="0.45">
      <c r="A19" s="42" t="s">
        <v>145</v>
      </c>
      <c r="B19" s="46">
        <f>(B18)-(0)</f>
        <v>900657.21000000008</v>
      </c>
      <c r="C19" s="46">
        <f>(C18)-(0)</f>
        <v>800809.75</v>
      </c>
      <c r="D19" s="46">
        <f t="shared" si="0"/>
        <v>99847.460000000079</v>
      </c>
      <c r="E19" s="47">
        <f t="shared" si="1"/>
        <v>1.124683122302145</v>
      </c>
      <c r="F19" s="52">
        <f>(F18)-(0)</f>
        <v>1576741.1299999997</v>
      </c>
    </row>
    <row r="20" spans="1:6" x14ac:dyDescent="0.45">
      <c r="A20" s="42" t="s">
        <v>146</v>
      </c>
      <c r="B20" s="43"/>
      <c r="C20" s="43"/>
      <c r="D20" s="43"/>
      <c r="E20" s="43"/>
    </row>
    <row r="21" spans="1:6" x14ac:dyDescent="0.45">
      <c r="A21" s="42" t="s">
        <v>821</v>
      </c>
      <c r="B21" s="44">
        <f>36861.56</f>
        <v>36861.56</v>
      </c>
      <c r="C21" s="44">
        <f>38279.8</f>
        <v>38279.800000000003</v>
      </c>
      <c r="D21" s="48">
        <f t="shared" ref="D21:D32" si="2">(B21)-(C21)</f>
        <v>-1418.2400000000052</v>
      </c>
      <c r="E21" s="45">
        <f t="shared" ref="E21:E30" si="3">IF(C21=0,"",(B21)/(C21))</f>
        <v>0.96295069462222882</v>
      </c>
      <c r="F21" s="51">
        <f>131789.54</f>
        <v>131789.54</v>
      </c>
    </row>
    <row r="22" spans="1:6" x14ac:dyDescent="0.45">
      <c r="A22" s="42" t="s">
        <v>822</v>
      </c>
      <c r="B22" s="44">
        <v>117675.61</v>
      </c>
      <c r="C22" s="44">
        <f>113660.58</f>
        <v>113660.58</v>
      </c>
      <c r="D22" s="44">
        <f t="shared" si="2"/>
        <v>4015.0299999999988</v>
      </c>
      <c r="E22" s="45">
        <f t="shared" si="3"/>
        <v>1.0353247361574258</v>
      </c>
      <c r="F22" s="51">
        <f>407602.61</f>
        <v>407602.61</v>
      </c>
    </row>
    <row r="23" spans="1:6" x14ac:dyDescent="0.45">
      <c r="A23" s="42" t="s">
        <v>823</v>
      </c>
      <c r="B23" s="44">
        <f>205070.79-68108</f>
        <v>136962.79</v>
      </c>
      <c r="C23" s="44">
        <f>124953.8</f>
        <v>124953.8</v>
      </c>
      <c r="D23" s="44">
        <f t="shared" si="2"/>
        <v>12008.990000000005</v>
      </c>
      <c r="E23" s="45">
        <f t="shared" si="3"/>
        <v>1.0961074413103082</v>
      </c>
      <c r="F23" s="51">
        <f>605767.61</f>
        <v>605767.61</v>
      </c>
    </row>
    <row r="24" spans="1:6" x14ac:dyDescent="0.45">
      <c r="A24" s="42" t="s">
        <v>824</v>
      </c>
      <c r="B24" s="44">
        <f>24867</f>
        <v>24867</v>
      </c>
      <c r="C24" s="44">
        <f>24867</f>
        <v>24867</v>
      </c>
      <c r="D24" s="44">
        <f t="shared" si="2"/>
        <v>0</v>
      </c>
      <c r="E24" s="45">
        <f t="shared" si="3"/>
        <v>1</v>
      </c>
      <c r="F24" s="51">
        <f>24867</f>
        <v>24867</v>
      </c>
    </row>
    <row r="25" spans="1:6" x14ac:dyDescent="0.45">
      <c r="A25" s="42" t="s">
        <v>825</v>
      </c>
      <c r="B25" s="43">
        <v>68108</v>
      </c>
      <c r="C25" s="44">
        <f>68108</f>
        <v>68108</v>
      </c>
      <c r="D25" s="48">
        <f t="shared" si="2"/>
        <v>0</v>
      </c>
      <c r="E25" s="45">
        <f t="shared" si="3"/>
        <v>1</v>
      </c>
      <c r="F25" s="51">
        <v>68108</v>
      </c>
    </row>
    <row r="26" spans="1:6" s="65" customFormat="1" x14ac:dyDescent="0.45">
      <c r="A26" s="60" t="s">
        <v>826</v>
      </c>
      <c r="B26" s="61">
        <v>112959.2</v>
      </c>
      <c r="C26" s="61">
        <f>112959.2</f>
        <v>112959.2</v>
      </c>
      <c r="D26" s="62">
        <f t="shared" si="2"/>
        <v>0</v>
      </c>
      <c r="E26" s="63">
        <f t="shared" si="3"/>
        <v>1</v>
      </c>
      <c r="F26" s="64">
        <f>164188.82</f>
        <v>164188.82</v>
      </c>
    </row>
    <row r="27" spans="1:6" x14ac:dyDescent="0.45">
      <c r="A27" s="42" t="s">
        <v>827</v>
      </c>
      <c r="B27" s="44">
        <f>3688</f>
        <v>3688</v>
      </c>
      <c r="C27" s="44">
        <f>5400</f>
        <v>5400</v>
      </c>
      <c r="D27" s="48">
        <f t="shared" si="2"/>
        <v>-1712</v>
      </c>
      <c r="E27" s="45">
        <f t="shared" si="3"/>
        <v>0.68296296296296299</v>
      </c>
      <c r="F27" s="51">
        <f>16170</f>
        <v>16170</v>
      </c>
    </row>
    <row r="28" spans="1:6" x14ac:dyDescent="0.45">
      <c r="A28" s="42" t="s">
        <v>828</v>
      </c>
      <c r="B28" s="44">
        <f>6066.09</f>
        <v>6066.09</v>
      </c>
      <c r="C28" s="44">
        <f>8830.87</f>
        <v>8830.8700000000008</v>
      </c>
      <c r="D28" s="48">
        <f t="shared" si="2"/>
        <v>-2764.7800000000007</v>
      </c>
      <c r="E28" s="45">
        <f t="shared" si="3"/>
        <v>0.68691872941171139</v>
      </c>
      <c r="F28" s="51">
        <f>29519.72</f>
        <v>29519.72</v>
      </c>
    </row>
    <row r="29" spans="1:6" x14ac:dyDescent="0.45">
      <c r="A29" s="42" t="s">
        <v>829</v>
      </c>
      <c r="B29" s="44">
        <f>34296.48</f>
        <v>34296.480000000003</v>
      </c>
      <c r="C29" s="44">
        <f>42927.83</f>
        <v>42927.83</v>
      </c>
      <c r="D29" s="48">
        <f t="shared" si="2"/>
        <v>-8631.3499999999985</v>
      </c>
      <c r="E29" s="56">
        <f t="shared" si="3"/>
        <v>0.7989334657726701</v>
      </c>
      <c r="F29" s="51">
        <f>128727.83</f>
        <v>128727.83</v>
      </c>
    </row>
    <row r="30" spans="1:6" x14ac:dyDescent="0.45">
      <c r="A30" s="42" t="s">
        <v>830</v>
      </c>
      <c r="B30" s="46">
        <f>(((((((((B21)+(B22))+(B23))+(B24))+(B25))+(B26))+(B27))+(B28))+(B29))</f>
        <v>541484.73</v>
      </c>
      <c r="C30" s="46">
        <f t="shared" ref="C30:D30" si="4">(((((((((C21)+(C22))+(C23))+(C24))+(C25))+(C26))+(C27))+(C28))+(C29))</f>
        <v>539987.07999999996</v>
      </c>
      <c r="D30" s="46">
        <f t="shared" si="4"/>
        <v>1497.6499999999996</v>
      </c>
      <c r="E30" s="45">
        <f t="shared" si="3"/>
        <v>1.002773492284297</v>
      </c>
      <c r="F30" s="53">
        <f>+SUM(F21:F29)</f>
        <v>1576741.1300000001</v>
      </c>
    </row>
    <row r="31" spans="1:6" x14ac:dyDescent="0.45">
      <c r="A31" s="42" t="s">
        <v>750</v>
      </c>
      <c r="B31" s="46">
        <f>(B19)-(B30)</f>
        <v>359172.4800000001</v>
      </c>
      <c r="C31" s="46">
        <f>(C19)-(C30)</f>
        <v>260822.67000000004</v>
      </c>
      <c r="D31" s="46">
        <f t="shared" si="2"/>
        <v>98349.810000000056</v>
      </c>
      <c r="E31" s="47">
        <f>IF(C31=0,"",(B31)/(C31))</f>
        <v>1.3770753899574759</v>
      </c>
      <c r="F31" s="54">
        <f>+F19-F30</f>
        <v>0</v>
      </c>
    </row>
    <row r="32" spans="1:6" x14ac:dyDescent="0.45">
      <c r="A32" s="42" t="s">
        <v>702</v>
      </c>
      <c r="B32" s="46">
        <f>(B31)+(0)</f>
        <v>359172.4800000001</v>
      </c>
      <c r="C32" s="46">
        <f>(C31)+(0)</f>
        <v>260822.67000000004</v>
      </c>
      <c r="D32" s="46">
        <f t="shared" si="2"/>
        <v>98349.810000000056</v>
      </c>
      <c r="E32" s="47">
        <f>IF(C32=0,"",(B32)/(C32))</f>
        <v>1.3770753899574759</v>
      </c>
    </row>
    <row r="33" spans="1:5" x14ac:dyDescent="0.45">
      <c r="A33" s="42"/>
      <c r="B33" s="43"/>
      <c r="C33" s="43"/>
      <c r="D33" s="43"/>
      <c r="E33" s="43"/>
    </row>
    <row r="34" spans="1:5" x14ac:dyDescent="0.45">
      <c r="A34" s="68" t="s">
        <v>842</v>
      </c>
    </row>
    <row r="35" spans="1:5" x14ac:dyDescent="0.45">
      <c r="A35" s="66" t="s">
        <v>843</v>
      </c>
    </row>
  </sheetData>
  <mergeCells count="4">
    <mergeCell ref="A1:E1"/>
    <mergeCell ref="A2:E2"/>
    <mergeCell ref="A3:E3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F98F-CC8F-4D0D-8FCA-FBBBEC8E10EE}">
  <dimension ref="A1:E56"/>
  <sheetViews>
    <sheetView topLeftCell="A27" workbookViewId="0">
      <selection activeCell="C53" sqref="C53"/>
    </sheetView>
  </sheetViews>
  <sheetFormatPr defaultColWidth="11.28515625" defaultRowHeight="15.9" x14ac:dyDescent="0.45"/>
  <cols>
    <col min="1" max="1" width="39.2109375" style="1" customWidth="1"/>
    <col min="2" max="2" width="16.140625" style="1" customWidth="1"/>
    <col min="3" max="3" width="46.42578125" bestFit="1" customWidth="1"/>
    <col min="5" max="5" width="26.0703125" bestFit="1" customWidth="1"/>
  </cols>
  <sheetData>
    <row r="1" spans="1:2" x14ac:dyDescent="0.45">
      <c r="A1" s="27" t="s">
        <v>0</v>
      </c>
      <c r="B1" s="28"/>
    </row>
    <row r="2" spans="1:2" x14ac:dyDescent="0.45">
      <c r="A2" s="29" t="s">
        <v>751</v>
      </c>
      <c r="B2" s="28"/>
    </row>
    <row r="3" spans="1:2" x14ac:dyDescent="0.45">
      <c r="A3" s="30" t="s">
        <v>752</v>
      </c>
      <c r="B3" s="28"/>
    </row>
    <row r="5" spans="1:2" x14ac:dyDescent="0.45">
      <c r="A5" s="10" t="s">
        <v>11</v>
      </c>
      <c r="B5" s="10" t="s">
        <v>719</v>
      </c>
    </row>
    <row r="6" spans="1:2" x14ac:dyDescent="0.45">
      <c r="A6" s="2" t="s">
        <v>753</v>
      </c>
    </row>
    <row r="7" spans="1:2" x14ac:dyDescent="0.45">
      <c r="A7" s="15" t="s">
        <v>754</v>
      </c>
    </row>
    <row r="8" spans="1:2" x14ac:dyDescent="0.45">
      <c r="A8" s="16" t="s">
        <v>755</v>
      </c>
    </row>
    <row r="9" spans="1:2" x14ac:dyDescent="0.45">
      <c r="A9" s="22" t="s">
        <v>13</v>
      </c>
      <c r="B9" s="12">
        <v>36030.26</v>
      </c>
    </row>
    <row r="10" spans="1:2" x14ac:dyDescent="0.45">
      <c r="A10" s="22" t="s">
        <v>26</v>
      </c>
      <c r="B10" s="12">
        <v>270708.42</v>
      </c>
    </row>
    <row r="11" spans="1:2" x14ac:dyDescent="0.45">
      <c r="A11" s="23" t="s">
        <v>756</v>
      </c>
      <c r="B11" s="12">
        <v>821833.95</v>
      </c>
    </row>
    <row r="12" spans="1:2" x14ac:dyDescent="0.45">
      <c r="A12" s="23" t="s">
        <v>757</v>
      </c>
      <c r="B12" s="12">
        <v>23934.29</v>
      </c>
    </row>
    <row r="13" spans="1:2" x14ac:dyDescent="0.45">
      <c r="A13" s="23" t="s">
        <v>758</v>
      </c>
      <c r="B13" s="12">
        <v>319984.65999999997</v>
      </c>
    </row>
    <row r="14" spans="1:2" x14ac:dyDescent="0.45">
      <c r="A14" s="3" t="s">
        <v>759</v>
      </c>
      <c r="B14" s="13">
        <f>B10+B11+B12+B13</f>
        <v>1436461.3199999998</v>
      </c>
    </row>
    <row r="15" spans="1:2" x14ac:dyDescent="0.45">
      <c r="A15" s="22" t="s">
        <v>109</v>
      </c>
      <c r="B15" s="12">
        <v>28686.54</v>
      </c>
    </row>
    <row r="16" spans="1:2" x14ac:dyDescent="0.45">
      <c r="A16" s="4" t="s">
        <v>760</v>
      </c>
      <c r="B16" s="13">
        <f>B8+B9+B14+B15</f>
        <v>1501178.1199999999</v>
      </c>
    </row>
    <row r="17" spans="1:2" x14ac:dyDescent="0.45">
      <c r="A17" s="5" t="s">
        <v>761</v>
      </c>
      <c r="B17" s="13">
        <f>B7+B16</f>
        <v>1501178.1199999999</v>
      </c>
    </row>
    <row r="18" spans="1:2" x14ac:dyDescent="0.45">
      <c r="A18" s="9" t="s">
        <v>762</v>
      </c>
      <c r="B18" s="13">
        <f>B6+B17</f>
        <v>1501178.1199999999</v>
      </c>
    </row>
    <row r="19" spans="1:2" x14ac:dyDescent="0.45">
      <c r="A19" s="2" t="s">
        <v>763</v>
      </c>
    </row>
    <row r="20" spans="1:2" x14ac:dyDescent="0.45">
      <c r="A20" s="15" t="s">
        <v>764</v>
      </c>
    </row>
    <row r="21" spans="1:2" x14ac:dyDescent="0.45">
      <c r="A21" s="16" t="s">
        <v>765</v>
      </c>
    </row>
    <row r="22" spans="1:2" x14ac:dyDescent="0.45">
      <c r="A22" s="22" t="s">
        <v>766</v>
      </c>
    </row>
    <row r="23" spans="1:2" x14ac:dyDescent="0.45">
      <c r="A23" s="23" t="s">
        <v>767</v>
      </c>
      <c r="B23" s="12">
        <v>0</v>
      </c>
    </row>
    <row r="24" spans="1:2" x14ac:dyDescent="0.45">
      <c r="A24" s="3" t="s">
        <v>768</v>
      </c>
      <c r="B24" s="13">
        <f>B22+B23</f>
        <v>0</v>
      </c>
    </row>
    <row r="25" spans="1:2" x14ac:dyDescent="0.45">
      <c r="A25" s="22" t="s">
        <v>769</v>
      </c>
    </row>
    <row r="26" spans="1:2" x14ac:dyDescent="0.45">
      <c r="A26" s="23" t="s">
        <v>770</v>
      </c>
      <c r="B26" s="12">
        <v>9500</v>
      </c>
    </row>
    <row r="27" spans="1:2" x14ac:dyDescent="0.45">
      <c r="A27" s="23" t="s">
        <v>771</v>
      </c>
      <c r="B27" s="12">
        <v>825</v>
      </c>
    </row>
    <row r="28" spans="1:2" x14ac:dyDescent="0.45">
      <c r="A28" s="23" t="s">
        <v>772</v>
      </c>
      <c r="B28" s="11"/>
    </row>
    <row r="29" spans="1:2" x14ac:dyDescent="0.45">
      <c r="A29" s="25" t="s">
        <v>773</v>
      </c>
      <c r="B29" s="12">
        <v>849.91</v>
      </c>
    </row>
    <row r="30" spans="1:2" x14ac:dyDescent="0.45">
      <c r="A30" s="25" t="s">
        <v>774</v>
      </c>
      <c r="B30" s="12">
        <v>4.09</v>
      </c>
    </row>
    <row r="31" spans="1:2" x14ac:dyDescent="0.45">
      <c r="A31" s="6" t="s">
        <v>775</v>
      </c>
      <c r="B31" s="13">
        <f>B28+B29+B30</f>
        <v>854</v>
      </c>
    </row>
    <row r="32" spans="1:2" x14ac:dyDescent="0.45">
      <c r="A32" s="3" t="s">
        <v>776</v>
      </c>
      <c r="B32" s="13">
        <f>B25+B26+B27+B31</f>
        <v>11179</v>
      </c>
    </row>
    <row r="33" spans="1:3" x14ac:dyDescent="0.45">
      <c r="A33" s="4" t="s">
        <v>777</v>
      </c>
      <c r="B33" s="13">
        <f>B21+B24+B32</f>
        <v>11179</v>
      </c>
    </row>
    <row r="34" spans="1:3" x14ac:dyDescent="0.45">
      <c r="A34" s="16" t="s">
        <v>778</v>
      </c>
    </row>
    <row r="35" spans="1:3" x14ac:dyDescent="0.45">
      <c r="A35" s="22" t="s">
        <v>779</v>
      </c>
      <c r="B35" s="11"/>
    </row>
    <row r="36" spans="1:3" x14ac:dyDescent="0.45">
      <c r="A36" s="23" t="s">
        <v>780</v>
      </c>
      <c r="B36" s="11"/>
    </row>
    <row r="37" spans="1:3" x14ac:dyDescent="0.45">
      <c r="A37" s="25" t="s">
        <v>781</v>
      </c>
      <c r="B37" s="12">
        <v>9438.6200000000008</v>
      </c>
      <c r="C37" s="36" t="s">
        <v>801</v>
      </c>
    </row>
    <row r="38" spans="1:3" x14ac:dyDescent="0.45">
      <c r="A38" s="25" t="s">
        <v>782</v>
      </c>
      <c r="B38" s="12">
        <v>44046.54</v>
      </c>
      <c r="C38" s="36" t="s">
        <v>800</v>
      </c>
    </row>
    <row r="39" spans="1:3" x14ac:dyDescent="0.45">
      <c r="A39" s="6" t="s">
        <v>783</v>
      </c>
      <c r="B39" s="13">
        <f>B36+B37+B38</f>
        <v>53485.16</v>
      </c>
    </row>
    <row r="40" spans="1:3" x14ac:dyDescent="0.45">
      <c r="A40" s="23" t="s">
        <v>784</v>
      </c>
      <c r="B40" s="11"/>
      <c r="C40" s="36"/>
    </row>
    <row r="41" spans="1:3" x14ac:dyDescent="0.45">
      <c r="A41" s="25" t="s">
        <v>785</v>
      </c>
      <c r="B41" s="12">
        <v>13420.65</v>
      </c>
      <c r="C41" s="36" t="s">
        <v>802</v>
      </c>
    </row>
    <row r="42" spans="1:3" x14ac:dyDescent="0.45">
      <c r="A42" s="25" t="s">
        <v>786</v>
      </c>
      <c r="B42" s="12">
        <v>258554.32</v>
      </c>
      <c r="C42" s="36" t="s">
        <v>803</v>
      </c>
    </row>
    <row r="43" spans="1:3" x14ac:dyDescent="0.45">
      <c r="A43" s="25" t="s">
        <v>787</v>
      </c>
      <c r="B43" s="12">
        <v>502226.13</v>
      </c>
      <c r="C43" s="36" t="s">
        <v>804</v>
      </c>
    </row>
    <row r="44" spans="1:3" x14ac:dyDescent="0.45">
      <c r="A44" s="6" t="s">
        <v>788</v>
      </c>
      <c r="B44" s="13">
        <f>B40+B41+B42+B43</f>
        <v>774201.10000000009</v>
      </c>
    </row>
    <row r="45" spans="1:3" hidden="1" x14ac:dyDescent="0.45">
      <c r="A45" s="23" t="s">
        <v>789</v>
      </c>
      <c r="B45" s="12">
        <v>0</v>
      </c>
    </row>
    <row r="46" spans="1:3" x14ac:dyDescent="0.45">
      <c r="A46" s="3" t="s">
        <v>790</v>
      </c>
      <c r="B46" s="13">
        <f>B35+B39+B44+B45</f>
        <v>827686.26000000013</v>
      </c>
    </row>
    <row r="47" spans="1:3" x14ac:dyDescent="0.45">
      <c r="A47" s="4" t="s">
        <v>791</v>
      </c>
      <c r="B47" s="13">
        <f>B34+B46</f>
        <v>827686.26000000013</v>
      </c>
    </row>
    <row r="48" spans="1:3" x14ac:dyDescent="0.45">
      <c r="A48" s="5" t="s">
        <v>792</v>
      </c>
      <c r="B48" s="13">
        <f>B20+B33+B47</f>
        <v>838865.26000000013</v>
      </c>
    </row>
    <row r="49" spans="1:5" x14ac:dyDescent="0.45">
      <c r="A49" s="15" t="s">
        <v>793</v>
      </c>
      <c r="B49" s="33"/>
    </row>
    <row r="50" spans="1:5" hidden="1" x14ac:dyDescent="0.45">
      <c r="A50" s="16" t="s">
        <v>794</v>
      </c>
      <c r="B50" s="34">
        <v>0</v>
      </c>
    </row>
    <row r="51" spans="1:5" hidden="1" x14ac:dyDescent="0.45">
      <c r="A51" s="16" t="s">
        <v>795</v>
      </c>
      <c r="B51" s="34">
        <v>0</v>
      </c>
    </row>
    <row r="52" spans="1:5" x14ac:dyDescent="0.45">
      <c r="A52" s="16" t="s">
        <v>796</v>
      </c>
      <c r="B52" s="34">
        <v>278859.01</v>
      </c>
    </row>
    <row r="53" spans="1:5" x14ac:dyDescent="0.45">
      <c r="A53" s="16" t="s">
        <v>797</v>
      </c>
      <c r="B53" s="34">
        <v>24281.369999994058</v>
      </c>
    </row>
    <row r="54" spans="1:5" x14ac:dyDescent="0.45">
      <c r="A54" s="16" t="s">
        <v>702</v>
      </c>
      <c r="B54" s="34">
        <v>359172.48</v>
      </c>
    </row>
    <row r="55" spans="1:5" x14ac:dyDescent="0.45">
      <c r="A55" s="5" t="s">
        <v>798</v>
      </c>
      <c r="B55" s="35">
        <f>B49+B50+B51+B52+B53+B54</f>
        <v>662312.85999999405</v>
      </c>
    </row>
    <row r="56" spans="1:5" x14ac:dyDescent="0.45">
      <c r="A56" s="9" t="s">
        <v>799</v>
      </c>
      <c r="B56" s="13">
        <f>B19+B48+B55</f>
        <v>1501178.1199999941</v>
      </c>
      <c r="E56" s="32"/>
    </row>
  </sheetData>
  <mergeCells count="3">
    <mergeCell ref="A1:B1"/>
    <mergeCell ref="A2:B2"/>
    <mergeCell ref="A3:B3"/>
  </mergeCells>
  <pageMargins left="0.2" right="0.2" top="0.25" bottom="0.25" header="0.3" footer="0.3"/>
  <pageSetup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0CCA-AD6F-49B3-B9B4-EA54255022B5}">
  <dimension ref="A1:F159"/>
  <sheetViews>
    <sheetView topLeftCell="A2" workbookViewId="0">
      <selection activeCell="G156" sqref="G156"/>
    </sheetView>
  </sheetViews>
  <sheetFormatPr defaultColWidth="11.28515625" defaultRowHeight="15.9" x14ac:dyDescent="0.45"/>
  <cols>
    <col min="1" max="1" width="41.85546875" style="1" customWidth="1"/>
    <col min="2" max="2" width="9.5" style="1" bestFit="1" customWidth="1"/>
    <col min="3" max="3" width="10" style="1" bestFit="1" customWidth="1"/>
    <col min="4" max="4" width="8.0703125" style="1" bestFit="1" customWidth="1"/>
    <col min="5" max="5" width="8.35546875" style="1" bestFit="1" customWidth="1"/>
    <col min="6" max="6" width="9.140625" style="1" bestFit="1" customWidth="1"/>
  </cols>
  <sheetData>
    <row r="1" spans="1:6" x14ac:dyDescent="0.45">
      <c r="A1" s="27" t="s">
        <v>0</v>
      </c>
      <c r="B1" s="28"/>
      <c r="C1" s="28"/>
      <c r="D1" s="28"/>
      <c r="E1" s="28"/>
      <c r="F1" s="28"/>
    </row>
    <row r="2" spans="1:6" x14ac:dyDescent="0.45">
      <c r="A2" s="29" t="s">
        <v>714</v>
      </c>
      <c r="B2" s="28"/>
      <c r="C2" s="28"/>
      <c r="D2" s="28"/>
      <c r="E2" s="28"/>
      <c r="F2" s="28"/>
    </row>
    <row r="3" spans="1:6" x14ac:dyDescent="0.45">
      <c r="A3" s="30" t="s">
        <v>2</v>
      </c>
      <c r="B3" s="28"/>
      <c r="C3" s="28"/>
      <c r="D3" s="28"/>
      <c r="E3" s="28"/>
      <c r="F3" s="28"/>
    </row>
    <row r="5" spans="1:6" x14ac:dyDescent="0.45">
      <c r="A5" s="10" t="s">
        <v>11</v>
      </c>
      <c r="B5" s="10" t="s">
        <v>715</v>
      </c>
      <c r="C5" s="10" t="s">
        <v>716</v>
      </c>
      <c r="D5" s="10" t="s">
        <v>717</v>
      </c>
      <c r="E5" s="10" t="s">
        <v>718</v>
      </c>
      <c r="F5" s="10" t="s">
        <v>719</v>
      </c>
    </row>
    <row r="6" spans="1:6" x14ac:dyDescent="0.45">
      <c r="A6" s="2" t="s">
        <v>4</v>
      </c>
      <c r="B6" s="11"/>
      <c r="C6" s="11"/>
      <c r="D6" s="11"/>
      <c r="E6" s="11"/>
    </row>
    <row r="7" spans="1:6" x14ac:dyDescent="0.45">
      <c r="A7" s="15" t="s">
        <v>5</v>
      </c>
      <c r="B7" s="11"/>
      <c r="C7" s="11"/>
      <c r="D7" s="11"/>
      <c r="E7" s="11"/>
      <c r="F7" s="11"/>
    </row>
    <row r="8" spans="1:6" x14ac:dyDescent="0.45">
      <c r="A8" s="16" t="s">
        <v>6</v>
      </c>
      <c r="B8" s="17">
        <v>-2508</v>
      </c>
      <c r="C8" s="17">
        <v>-4836</v>
      </c>
      <c r="D8" s="11"/>
      <c r="E8" s="11"/>
      <c r="F8" s="17">
        <f>B8+C8+D8+E8</f>
        <v>-7344</v>
      </c>
    </row>
    <row r="9" spans="1:6" x14ac:dyDescent="0.45">
      <c r="A9" s="16" t="s">
        <v>18</v>
      </c>
      <c r="B9" s="18">
        <v>2431362.11</v>
      </c>
      <c r="C9" s="17">
        <v>-1817324.18</v>
      </c>
      <c r="D9" s="11"/>
      <c r="E9" s="11"/>
      <c r="F9" s="18">
        <f>B9+C9+D9+E9</f>
        <v>614037.92999999993</v>
      </c>
    </row>
    <row r="10" spans="1:6" x14ac:dyDescent="0.45">
      <c r="A10" s="16" t="s">
        <v>60</v>
      </c>
      <c r="B10" s="17">
        <v>-3092.01</v>
      </c>
      <c r="C10" s="11"/>
      <c r="D10" s="11"/>
      <c r="E10" s="11"/>
      <c r="F10" s="17">
        <f>B10+C10+D10+E10</f>
        <v>-3092.01</v>
      </c>
    </row>
    <row r="11" spans="1:6" x14ac:dyDescent="0.45">
      <c r="A11" s="16" t="s">
        <v>65</v>
      </c>
      <c r="B11" s="11"/>
      <c r="C11" s="11"/>
      <c r="D11" s="11"/>
      <c r="E11" s="18">
        <v>15405.85</v>
      </c>
      <c r="F11" s="18">
        <f>B11+C11+D11+E11</f>
        <v>15405.85</v>
      </c>
    </row>
    <row r="12" spans="1:6" x14ac:dyDescent="0.45">
      <c r="A12" s="5" t="s">
        <v>720</v>
      </c>
      <c r="B12" s="19">
        <f>B7+B8+B9+B10+B11</f>
        <v>2425762.1</v>
      </c>
      <c r="C12" s="20">
        <f>C7+C8+C9+C10+C11</f>
        <v>-1822160.18</v>
      </c>
      <c r="D12" s="19">
        <f>D7+D8+D9+D10+D11</f>
        <v>0</v>
      </c>
      <c r="E12" s="19">
        <f>E7+E8+E9+E10+E11</f>
        <v>15405.85</v>
      </c>
      <c r="F12" s="21">
        <f>B12+C12+D12+E12</f>
        <v>619007.77000000014</v>
      </c>
    </row>
    <row r="13" spans="1:6" x14ac:dyDescent="0.45">
      <c r="A13" s="15" t="s">
        <v>70</v>
      </c>
      <c r="B13" s="11"/>
      <c r="C13" s="11"/>
      <c r="D13" s="11"/>
      <c r="E13" s="11"/>
      <c r="F13" s="11"/>
    </row>
    <row r="14" spans="1:6" x14ac:dyDescent="0.45">
      <c r="A14" s="16" t="s">
        <v>71</v>
      </c>
      <c r="B14" s="18">
        <v>586.15</v>
      </c>
      <c r="C14" s="11"/>
      <c r="D14" s="11"/>
      <c r="E14" s="11"/>
      <c r="F14" s="18">
        <f>B14+C14+D14+E14</f>
        <v>586.15</v>
      </c>
    </row>
    <row r="15" spans="1:6" x14ac:dyDescent="0.45">
      <c r="A15" s="16" t="s">
        <v>76</v>
      </c>
      <c r="B15" s="18">
        <v>78501.77</v>
      </c>
      <c r="C15" s="17">
        <v>-68255.53</v>
      </c>
      <c r="D15" s="11"/>
      <c r="E15" s="18">
        <v>707.91</v>
      </c>
      <c r="F15" s="18">
        <f>B15+C15+D15+E15</f>
        <v>10954.150000000005</v>
      </c>
    </row>
    <row r="16" spans="1:6" x14ac:dyDescent="0.45">
      <c r="A16" s="5" t="s">
        <v>721</v>
      </c>
      <c r="B16" s="19">
        <f>B13+B14+B15</f>
        <v>79087.92</v>
      </c>
      <c r="C16" s="20">
        <f>C13+C14+C15</f>
        <v>-68255.53</v>
      </c>
      <c r="D16" s="19">
        <f>D13+D14+D15</f>
        <v>0</v>
      </c>
      <c r="E16" s="19">
        <f>E13+E14+E15</f>
        <v>707.91</v>
      </c>
      <c r="F16" s="21">
        <f>B16+C16+D16+E16</f>
        <v>11540.3</v>
      </c>
    </row>
    <row r="17" spans="1:6" x14ac:dyDescent="0.45">
      <c r="A17" s="15" t="s">
        <v>89</v>
      </c>
      <c r="B17" s="11"/>
      <c r="C17" s="11"/>
      <c r="D17" s="11"/>
      <c r="E17" s="11"/>
      <c r="F17" s="11"/>
    </row>
    <row r="18" spans="1:6" x14ac:dyDescent="0.45">
      <c r="A18" s="16" t="s">
        <v>90</v>
      </c>
      <c r="B18" s="18">
        <v>1466.75</v>
      </c>
      <c r="C18" s="18">
        <v>180</v>
      </c>
      <c r="D18" s="18">
        <v>60</v>
      </c>
      <c r="E18" s="18">
        <v>80</v>
      </c>
      <c r="F18" s="18">
        <f>B18+C18+D18+E18</f>
        <v>1786.75</v>
      </c>
    </row>
    <row r="19" spans="1:6" x14ac:dyDescent="0.45">
      <c r="A19" s="16" t="s">
        <v>97</v>
      </c>
      <c r="B19" s="11"/>
      <c r="C19" s="18">
        <v>118.29</v>
      </c>
      <c r="D19" s="18">
        <v>717.83</v>
      </c>
      <c r="E19" s="18">
        <v>280.83</v>
      </c>
      <c r="F19" s="18">
        <f>B19+C19+D19+E19</f>
        <v>1116.95</v>
      </c>
    </row>
    <row r="20" spans="1:6" x14ac:dyDescent="0.45">
      <c r="A20" s="16" t="s">
        <v>99</v>
      </c>
      <c r="B20" s="11"/>
      <c r="C20" s="11"/>
      <c r="D20" s="11"/>
      <c r="E20" s="18">
        <v>150</v>
      </c>
      <c r="F20" s="18">
        <f>B20+C20+D20+E20</f>
        <v>150</v>
      </c>
    </row>
    <row r="21" spans="1:6" x14ac:dyDescent="0.45">
      <c r="A21" s="16" t="s">
        <v>102</v>
      </c>
      <c r="B21" s="11"/>
      <c r="C21" s="11"/>
      <c r="D21" s="18">
        <v>200</v>
      </c>
      <c r="E21" s="11"/>
      <c r="F21" s="18">
        <f>B21+C21+D21+E21</f>
        <v>200</v>
      </c>
    </row>
    <row r="22" spans="1:6" x14ac:dyDescent="0.45">
      <c r="A22" s="5" t="s">
        <v>722</v>
      </c>
      <c r="B22" s="19">
        <f>B17+B18+B19+B20+B21</f>
        <v>1466.75</v>
      </c>
      <c r="C22" s="19">
        <f>C17+C18+C19+C20+C21</f>
        <v>298.29000000000002</v>
      </c>
      <c r="D22" s="19">
        <f>D17+D18+D19+D20+D21</f>
        <v>977.83</v>
      </c>
      <c r="E22" s="19">
        <f>E17+E18+E19+E20+E21</f>
        <v>510.83</v>
      </c>
      <c r="F22" s="21">
        <f>B22+C22+D22+E22</f>
        <v>3253.7</v>
      </c>
    </row>
    <row r="23" spans="1:6" x14ac:dyDescent="0.45">
      <c r="A23" s="15" t="s">
        <v>105</v>
      </c>
      <c r="B23" s="11"/>
      <c r="C23" s="11"/>
      <c r="D23" s="11"/>
      <c r="E23" s="11"/>
      <c r="F23" s="11"/>
    </row>
    <row r="24" spans="1:6" x14ac:dyDescent="0.45">
      <c r="A24" s="16" t="s">
        <v>106</v>
      </c>
      <c r="B24" s="18">
        <v>12125.75</v>
      </c>
      <c r="C24" s="18">
        <v>10066.540000000001</v>
      </c>
      <c r="D24" s="18">
        <v>4951.28</v>
      </c>
      <c r="E24" s="18">
        <v>4549.72</v>
      </c>
      <c r="F24" s="18">
        <f t="shared" ref="F24:F34" si="0">B24+C24+D24+E24</f>
        <v>31693.29</v>
      </c>
    </row>
    <row r="25" spans="1:6" x14ac:dyDescent="0.45">
      <c r="A25" s="16" t="s">
        <v>114</v>
      </c>
      <c r="B25" s="11"/>
      <c r="C25" s="11"/>
      <c r="D25" s="11"/>
      <c r="E25" s="18">
        <v>61160</v>
      </c>
      <c r="F25" s="18">
        <f t="shared" si="0"/>
        <v>61160</v>
      </c>
    </row>
    <row r="26" spans="1:6" x14ac:dyDescent="0.45">
      <c r="A26" s="16" t="s">
        <v>833</v>
      </c>
      <c r="B26" s="11">
        <v>0</v>
      </c>
      <c r="C26" s="11">
        <v>0</v>
      </c>
      <c r="D26" s="11">
        <v>0</v>
      </c>
      <c r="E26" s="17">
        <v>-14</v>
      </c>
      <c r="F26" s="17">
        <f t="shared" si="0"/>
        <v>-14</v>
      </c>
    </row>
    <row r="27" spans="1:6" x14ac:dyDescent="0.45">
      <c r="A27" s="16" t="s">
        <v>117</v>
      </c>
      <c r="B27" s="17">
        <v>-16924.63</v>
      </c>
      <c r="C27" s="18">
        <v>16924.63</v>
      </c>
      <c r="D27" s="11"/>
      <c r="E27" s="11"/>
      <c r="F27" s="18">
        <f t="shared" si="0"/>
        <v>0</v>
      </c>
    </row>
    <row r="28" spans="1:6" x14ac:dyDescent="0.45">
      <c r="A28" s="16" t="s">
        <v>122</v>
      </c>
      <c r="B28" s="11"/>
      <c r="C28" s="18">
        <v>50</v>
      </c>
      <c r="D28" s="18">
        <v>400</v>
      </c>
      <c r="E28" s="18">
        <v>150</v>
      </c>
      <c r="F28" s="18">
        <f t="shared" si="0"/>
        <v>600</v>
      </c>
    </row>
    <row r="29" spans="1:6" x14ac:dyDescent="0.45">
      <c r="A29" s="5" t="s">
        <v>723</v>
      </c>
      <c r="B29" s="20">
        <f>B23+B24+B25+B27+B28</f>
        <v>-4798.880000000001</v>
      </c>
      <c r="C29" s="19">
        <f>C23+C24+C25+C27+C28</f>
        <v>27041.170000000002</v>
      </c>
      <c r="D29" s="19">
        <f>D23+D24+D25+D27+D28</f>
        <v>5351.28</v>
      </c>
      <c r="E29" s="19">
        <f>E23+E24+E25+E27+E28+E26</f>
        <v>65845.72</v>
      </c>
      <c r="F29" s="21">
        <f t="shared" si="0"/>
        <v>93439.290000000008</v>
      </c>
    </row>
    <row r="30" spans="1:6" x14ac:dyDescent="0.45">
      <c r="A30" s="15" t="s">
        <v>125</v>
      </c>
      <c r="B30" s="18">
        <v>4640.6499999999996</v>
      </c>
      <c r="C30" s="18">
        <v>85984.2</v>
      </c>
      <c r="D30" s="18">
        <v>3989.6</v>
      </c>
      <c r="E30" s="18">
        <v>9267.65</v>
      </c>
      <c r="F30" s="18">
        <f>B30+C30+D30+E30</f>
        <v>103882.09999999999</v>
      </c>
    </row>
    <row r="31" spans="1:6" x14ac:dyDescent="0.45">
      <c r="A31" s="15" t="s">
        <v>134</v>
      </c>
      <c r="B31" s="18">
        <v>33066.33</v>
      </c>
      <c r="C31" s="11"/>
      <c r="D31" s="11"/>
      <c r="E31" s="18">
        <v>33057.72</v>
      </c>
      <c r="F31" s="18">
        <f t="shared" si="0"/>
        <v>66124.05</v>
      </c>
    </row>
    <row r="32" spans="1:6" x14ac:dyDescent="0.45">
      <c r="A32" s="15" t="s">
        <v>141</v>
      </c>
      <c r="B32" s="18">
        <v>705</v>
      </c>
      <c r="C32" s="18">
        <v>1120</v>
      </c>
      <c r="D32" s="18">
        <v>350</v>
      </c>
      <c r="E32" s="18">
        <v>1235</v>
      </c>
      <c r="F32" s="18">
        <f t="shared" si="0"/>
        <v>3410</v>
      </c>
    </row>
    <row r="33" spans="1:6" x14ac:dyDescent="0.45">
      <c r="A33" s="9" t="s">
        <v>724</v>
      </c>
      <c r="B33" s="19">
        <f>B6+B12+B16+B22+B29+B30+B31+B32</f>
        <v>2539929.87</v>
      </c>
      <c r="C33" s="20">
        <f>C6+C12+C16+C22+C29+C30+C31+C32</f>
        <v>-1775972.05</v>
      </c>
      <c r="D33" s="19">
        <f>D6+D12+D16+D22+D29+D30+D31+D32</f>
        <v>10668.71</v>
      </c>
      <c r="E33" s="19">
        <f>E6+E12+E16+E22+E29+E30+E31+E32</f>
        <v>126030.68</v>
      </c>
      <c r="F33" s="21">
        <f>B33+C33+D33+E33</f>
        <v>900657.21</v>
      </c>
    </row>
    <row r="34" spans="1:6" x14ac:dyDescent="0.45">
      <c r="A34" s="9" t="s">
        <v>145</v>
      </c>
      <c r="B34" s="19">
        <f>B33-0</f>
        <v>2539929.87</v>
      </c>
      <c r="C34" s="20">
        <f>C33-0</f>
        <v>-1775972.05</v>
      </c>
      <c r="D34" s="19">
        <f>D33-0</f>
        <v>10668.71</v>
      </c>
      <c r="E34" s="19">
        <f>E33-0</f>
        <v>126030.68</v>
      </c>
      <c r="F34" s="21">
        <f t="shared" si="0"/>
        <v>900657.21</v>
      </c>
    </row>
    <row r="35" spans="1:6" x14ac:dyDescent="0.45">
      <c r="A35" s="2" t="s">
        <v>146</v>
      </c>
      <c r="B35" s="11"/>
      <c r="C35" s="11"/>
      <c r="D35" s="11"/>
      <c r="E35" s="11"/>
    </row>
    <row r="36" spans="1:6" x14ac:dyDescent="0.45">
      <c r="A36" s="15" t="s">
        <v>147</v>
      </c>
      <c r="B36" s="11"/>
      <c r="C36" s="11"/>
      <c r="D36" s="11"/>
      <c r="E36" s="11"/>
      <c r="F36" s="11"/>
    </row>
    <row r="37" spans="1:6" x14ac:dyDescent="0.45">
      <c r="A37" s="16" t="s">
        <v>148</v>
      </c>
      <c r="B37" s="11"/>
      <c r="C37" s="11"/>
      <c r="D37" s="11"/>
      <c r="E37" s="11"/>
      <c r="F37" s="11"/>
    </row>
    <row r="38" spans="1:6" x14ac:dyDescent="0.45">
      <c r="A38" s="22" t="s">
        <v>149</v>
      </c>
      <c r="B38" s="18">
        <v>2482.7199999999998</v>
      </c>
      <c r="C38" s="18">
        <v>0</v>
      </c>
      <c r="D38" s="11"/>
      <c r="E38" s="18">
        <v>2482.7199999999998</v>
      </c>
      <c r="F38" s="18">
        <f>B38+C38+D38+E38</f>
        <v>4965.4399999999996</v>
      </c>
    </row>
    <row r="39" spans="1:6" x14ac:dyDescent="0.45">
      <c r="A39" s="22" t="s">
        <v>176</v>
      </c>
      <c r="B39" s="11"/>
      <c r="C39" s="11"/>
      <c r="D39" s="11"/>
      <c r="E39" s="11"/>
      <c r="F39" s="11"/>
    </row>
    <row r="40" spans="1:6" x14ac:dyDescent="0.45">
      <c r="A40" s="23" t="s">
        <v>177</v>
      </c>
      <c r="B40" s="18">
        <v>305.72000000000003</v>
      </c>
      <c r="C40" s="18">
        <v>284.29000000000002</v>
      </c>
      <c r="D40" s="18">
        <v>238.63</v>
      </c>
      <c r="E40" s="18">
        <v>337.01</v>
      </c>
      <c r="F40" s="18">
        <f>B40+C40+D40+E40</f>
        <v>1165.6500000000001</v>
      </c>
    </row>
    <row r="41" spans="1:6" x14ac:dyDescent="0.45">
      <c r="A41" s="3" t="s">
        <v>725</v>
      </c>
      <c r="B41" s="19">
        <f>B39+B40</f>
        <v>305.72000000000003</v>
      </c>
      <c r="C41" s="19">
        <f>C39+C40</f>
        <v>284.29000000000002</v>
      </c>
      <c r="D41" s="19">
        <f>D39+D40</f>
        <v>238.63</v>
      </c>
      <c r="E41" s="19">
        <f>E39+E40</f>
        <v>337.01</v>
      </c>
      <c r="F41" s="21">
        <f>B41+C41+D41+E41</f>
        <v>1165.6500000000001</v>
      </c>
    </row>
    <row r="42" spans="1:6" x14ac:dyDescent="0.45">
      <c r="A42" s="4" t="s">
        <v>726</v>
      </c>
      <c r="B42" s="19">
        <f>B37+B38+B41</f>
        <v>2788.4399999999996</v>
      </c>
      <c r="C42" s="19">
        <f>C37+C38+C41</f>
        <v>284.29000000000002</v>
      </c>
      <c r="D42" s="19">
        <f>D37+D38+D41</f>
        <v>238.63</v>
      </c>
      <c r="E42" s="19">
        <f>E37+E38+E41</f>
        <v>2819.7299999999996</v>
      </c>
      <c r="F42" s="21">
        <f>B42+C42+D42+E42</f>
        <v>6131.0899999999992</v>
      </c>
    </row>
    <row r="43" spans="1:6" x14ac:dyDescent="0.45">
      <c r="A43" s="16" t="s">
        <v>190</v>
      </c>
      <c r="B43" s="11"/>
      <c r="C43" s="18">
        <v>1219.5</v>
      </c>
      <c r="D43" s="18">
        <v>594</v>
      </c>
      <c r="E43" s="11"/>
      <c r="F43" s="18">
        <f>B43+C43+D43+E43</f>
        <v>1813.5</v>
      </c>
    </row>
    <row r="44" spans="1:6" x14ac:dyDescent="0.45">
      <c r="A44" s="16" t="s">
        <v>200</v>
      </c>
      <c r="B44" s="11"/>
      <c r="C44" s="11"/>
      <c r="D44" s="11"/>
      <c r="E44" s="11"/>
      <c r="F44" s="11"/>
    </row>
    <row r="45" spans="1:6" x14ac:dyDescent="0.45">
      <c r="A45" s="22" t="s">
        <v>201</v>
      </c>
      <c r="B45" s="18">
        <v>2242.71</v>
      </c>
      <c r="C45" s="18">
        <v>2242.71</v>
      </c>
      <c r="D45" s="18">
        <v>2242.71</v>
      </c>
      <c r="E45" s="18">
        <v>2242.71</v>
      </c>
      <c r="F45" s="18">
        <f>B45+C45+D45+E45</f>
        <v>8970.84</v>
      </c>
    </row>
    <row r="46" spans="1:6" x14ac:dyDescent="0.45">
      <c r="A46" s="23" t="s">
        <v>212</v>
      </c>
      <c r="B46" s="18">
        <v>144.79</v>
      </c>
      <c r="C46" s="11"/>
      <c r="D46" s="11"/>
      <c r="E46" s="11"/>
      <c r="F46" s="18">
        <f>B46+C46+D46+E46</f>
        <v>144.79</v>
      </c>
    </row>
    <row r="47" spans="1:6" x14ac:dyDescent="0.45">
      <c r="A47" s="23" t="s">
        <v>216</v>
      </c>
      <c r="B47" s="18">
        <v>150</v>
      </c>
      <c r="C47" s="18">
        <v>150</v>
      </c>
      <c r="D47" s="17">
        <v>-150</v>
      </c>
      <c r="E47" s="18">
        <v>450</v>
      </c>
      <c r="F47" s="18">
        <f>B47+C47+D47+E47</f>
        <v>600</v>
      </c>
    </row>
    <row r="48" spans="1:6" x14ac:dyDescent="0.45">
      <c r="A48" s="23" t="s">
        <v>224</v>
      </c>
      <c r="B48" s="18">
        <v>616.88</v>
      </c>
      <c r="C48" s="18">
        <v>826.34</v>
      </c>
      <c r="D48" s="18">
        <v>796.88</v>
      </c>
      <c r="E48" s="18">
        <v>433.33</v>
      </c>
      <c r="F48" s="18">
        <f>B48+C48+D48+E48</f>
        <v>2673.43</v>
      </c>
    </row>
    <row r="49" spans="1:6" x14ac:dyDescent="0.45">
      <c r="A49" s="3" t="s">
        <v>211</v>
      </c>
      <c r="B49" s="19">
        <f>B45+B46+B47+B48</f>
        <v>3154.38</v>
      </c>
      <c r="C49" s="19">
        <f>C45+C46+C47+C48</f>
        <v>3219.05</v>
      </c>
      <c r="D49" s="19">
        <f>D45+D46+D47+D48</f>
        <v>2889.59</v>
      </c>
      <c r="E49" s="19">
        <f>E45+E46+E47+E48</f>
        <v>3126.04</v>
      </c>
      <c r="F49" s="21">
        <f>B49+C49+D49+E49</f>
        <v>12389.060000000001</v>
      </c>
    </row>
    <row r="50" spans="1:6" x14ac:dyDescent="0.45">
      <c r="A50" s="22" t="s">
        <v>235</v>
      </c>
      <c r="B50" s="11"/>
      <c r="C50" s="11"/>
      <c r="D50" s="11"/>
      <c r="E50" s="11"/>
      <c r="F50" s="11"/>
    </row>
    <row r="51" spans="1:6" x14ac:dyDescent="0.45">
      <c r="A51" s="23" t="s">
        <v>236</v>
      </c>
      <c r="B51" s="11"/>
      <c r="C51" s="11"/>
      <c r="D51" s="11"/>
      <c r="E51" s="18">
        <v>3172.48</v>
      </c>
      <c r="F51" s="18">
        <f t="shared" ref="F51:F67" si="1">B51+C51+D51+E51</f>
        <v>3172.48</v>
      </c>
    </row>
    <row r="52" spans="1:6" x14ac:dyDescent="0.45">
      <c r="A52" s="23" t="s">
        <v>265</v>
      </c>
      <c r="B52" s="18">
        <v>59.8</v>
      </c>
      <c r="C52" s="11"/>
      <c r="D52" s="11"/>
      <c r="E52" s="11"/>
      <c r="F52" s="18">
        <f t="shared" si="1"/>
        <v>59.8</v>
      </c>
    </row>
    <row r="53" spans="1:6" x14ac:dyDescent="0.45">
      <c r="A53" s="23" t="s">
        <v>270</v>
      </c>
      <c r="B53" s="18">
        <v>78</v>
      </c>
      <c r="C53" s="11"/>
      <c r="D53" s="18">
        <v>658.69</v>
      </c>
      <c r="E53" s="18">
        <v>85</v>
      </c>
      <c r="F53" s="18">
        <f t="shared" si="1"/>
        <v>821.69</v>
      </c>
    </row>
    <row r="54" spans="1:6" x14ac:dyDescent="0.45">
      <c r="A54" s="3" t="s">
        <v>727</v>
      </c>
      <c r="B54" s="19">
        <f>B50+B51+B52+B53</f>
        <v>137.80000000000001</v>
      </c>
      <c r="C54" s="19">
        <f>C50+C51+C52+C53</f>
        <v>0</v>
      </c>
      <c r="D54" s="19">
        <f>D50+D51+D52+D53</f>
        <v>658.69</v>
      </c>
      <c r="E54" s="19">
        <f>E50+E51+E52+E53</f>
        <v>3257.48</v>
      </c>
      <c r="F54" s="21">
        <f t="shared" si="1"/>
        <v>4053.9700000000003</v>
      </c>
    </row>
    <row r="55" spans="1:6" x14ac:dyDescent="0.45">
      <c r="A55" s="22" t="s">
        <v>282</v>
      </c>
      <c r="B55" s="18">
        <v>10</v>
      </c>
      <c r="C55" s="11"/>
      <c r="D55" s="11"/>
      <c r="E55" s="11"/>
      <c r="F55" s="18">
        <f t="shared" si="1"/>
        <v>10</v>
      </c>
    </row>
    <row r="56" spans="1:6" x14ac:dyDescent="0.45">
      <c r="A56" s="23" t="s">
        <v>285</v>
      </c>
      <c r="B56" s="18">
        <v>0</v>
      </c>
      <c r="C56" s="18">
        <v>101</v>
      </c>
      <c r="D56" s="11"/>
      <c r="E56" s="11"/>
      <c r="F56" s="18">
        <f t="shared" si="1"/>
        <v>101</v>
      </c>
    </row>
    <row r="57" spans="1:6" x14ac:dyDescent="0.45">
      <c r="A57" s="23" t="s">
        <v>289</v>
      </c>
      <c r="B57" s="18">
        <v>89</v>
      </c>
      <c r="C57" s="18">
        <v>89</v>
      </c>
      <c r="D57" s="18">
        <v>89</v>
      </c>
      <c r="E57" s="18">
        <v>89</v>
      </c>
      <c r="F57" s="18">
        <f t="shared" si="1"/>
        <v>356</v>
      </c>
    </row>
    <row r="58" spans="1:6" x14ac:dyDescent="0.45">
      <c r="A58" s="23" t="s">
        <v>293</v>
      </c>
      <c r="B58" s="18">
        <v>214.25</v>
      </c>
      <c r="C58" s="18">
        <v>517.25</v>
      </c>
      <c r="D58" s="18">
        <v>264.24</v>
      </c>
      <c r="E58" s="18">
        <v>264.24</v>
      </c>
      <c r="F58" s="18">
        <f t="shared" si="1"/>
        <v>1259.98</v>
      </c>
    </row>
    <row r="59" spans="1:6" x14ac:dyDescent="0.45">
      <c r="A59" s="23" t="s">
        <v>301</v>
      </c>
      <c r="B59" s="11"/>
      <c r="C59" s="18">
        <v>123.46</v>
      </c>
      <c r="D59" s="18">
        <v>0</v>
      </c>
      <c r="E59" s="11"/>
      <c r="F59" s="18">
        <f t="shared" si="1"/>
        <v>123.46</v>
      </c>
    </row>
    <row r="60" spans="1:6" x14ac:dyDescent="0.45">
      <c r="A60" s="23" t="s">
        <v>306</v>
      </c>
      <c r="B60" s="18">
        <v>152.74</v>
      </c>
      <c r="C60" s="18">
        <v>315</v>
      </c>
      <c r="D60" s="18">
        <v>140.38</v>
      </c>
      <c r="E60" s="18">
        <v>409.03</v>
      </c>
      <c r="F60" s="18">
        <f t="shared" si="1"/>
        <v>1017.15</v>
      </c>
    </row>
    <row r="61" spans="1:6" x14ac:dyDescent="0.45">
      <c r="A61" s="23" t="s">
        <v>320</v>
      </c>
      <c r="B61" s="18">
        <v>36.479999999999997</v>
      </c>
      <c r="C61" s="18">
        <v>78</v>
      </c>
      <c r="D61" s="11"/>
      <c r="E61" s="18">
        <v>138.68</v>
      </c>
      <c r="F61" s="18">
        <f t="shared" si="1"/>
        <v>253.16</v>
      </c>
    </row>
    <row r="62" spans="1:6" x14ac:dyDescent="0.45">
      <c r="A62" s="23" t="s">
        <v>324</v>
      </c>
      <c r="B62" s="18">
        <v>219.05</v>
      </c>
      <c r="C62" s="11"/>
      <c r="D62" s="11"/>
      <c r="E62" s="11"/>
      <c r="F62" s="18">
        <f t="shared" si="1"/>
        <v>219.05</v>
      </c>
    </row>
    <row r="63" spans="1:6" x14ac:dyDescent="0.45">
      <c r="A63" s="23" t="s">
        <v>330</v>
      </c>
      <c r="B63" s="18">
        <v>112.38</v>
      </c>
      <c r="C63" s="18">
        <v>109.35</v>
      </c>
      <c r="D63" s="18">
        <v>104.92</v>
      </c>
      <c r="E63" s="18">
        <v>109.1</v>
      </c>
      <c r="F63" s="18">
        <f t="shared" si="1"/>
        <v>435.75</v>
      </c>
    </row>
    <row r="64" spans="1:6" x14ac:dyDescent="0.45">
      <c r="A64" s="23" t="s">
        <v>333</v>
      </c>
      <c r="B64" s="11"/>
      <c r="C64" s="11"/>
      <c r="D64" s="18">
        <v>2404.8000000000002</v>
      </c>
      <c r="E64" s="11"/>
      <c r="F64" s="18">
        <f t="shared" si="1"/>
        <v>2404.8000000000002</v>
      </c>
    </row>
    <row r="65" spans="1:6" x14ac:dyDescent="0.45">
      <c r="A65" s="23" t="s">
        <v>338</v>
      </c>
      <c r="B65" s="18">
        <v>79.95</v>
      </c>
      <c r="C65" s="18">
        <v>79.95</v>
      </c>
      <c r="D65" s="18">
        <v>79.95</v>
      </c>
      <c r="E65" s="18">
        <v>79.95</v>
      </c>
      <c r="F65" s="18">
        <f t="shared" si="1"/>
        <v>319.8</v>
      </c>
    </row>
    <row r="66" spans="1:6" x14ac:dyDescent="0.45">
      <c r="A66" s="3" t="s">
        <v>284</v>
      </c>
      <c r="B66" s="19">
        <f>B55+B56+B57+B58+B59+B60+B61+B62+B63+B64+B65</f>
        <v>913.85</v>
      </c>
      <c r="C66" s="19">
        <f>C55+C56+C57+C58+C59+C60+C61+C62+C63+C64+C65</f>
        <v>1413.01</v>
      </c>
      <c r="D66" s="19">
        <f>D55+D56+D57+D58+D59+D60+D61+D62+D63+D64+D65</f>
        <v>3083.29</v>
      </c>
      <c r="E66" s="19">
        <f>E55+E56+E57+E58+E59+E60+E61+E62+E63+E64+E65</f>
        <v>1090</v>
      </c>
      <c r="F66" s="21">
        <f t="shared" si="1"/>
        <v>6500.15</v>
      </c>
    </row>
    <row r="67" spans="1:6" x14ac:dyDescent="0.45">
      <c r="A67" s="4" t="s">
        <v>728</v>
      </c>
      <c r="B67" s="19">
        <f>B44+B49+B54+B66</f>
        <v>4206.0300000000007</v>
      </c>
      <c r="C67" s="19">
        <f>C44+C49+C54+C66</f>
        <v>4632.0600000000004</v>
      </c>
      <c r="D67" s="19">
        <f>D44+D49+D54+D66</f>
        <v>6631.57</v>
      </c>
      <c r="E67" s="19">
        <f>E44+E49+E54+E66</f>
        <v>7473.52</v>
      </c>
      <c r="F67" s="21">
        <f t="shared" si="1"/>
        <v>22943.18</v>
      </c>
    </row>
    <row r="68" spans="1:6" x14ac:dyDescent="0.45">
      <c r="A68" s="16" t="s">
        <v>349</v>
      </c>
      <c r="B68" s="11"/>
      <c r="C68" s="11"/>
      <c r="D68" s="11"/>
      <c r="E68" s="11"/>
      <c r="F68" s="11"/>
    </row>
    <row r="69" spans="1:6" x14ac:dyDescent="0.45">
      <c r="A69" s="22" t="s">
        <v>350</v>
      </c>
      <c r="B69" s="18">
        <v>3321</v>
      </c>
      <c r="C69" s="18">
        <v>0</v>
      </c>
      <c r="D69" s="11"/>
      <c r="E69" s="18">
        <v>3231.79</v>
      </c>
      <c r="F69" s="18">
        <f>B69+C69+D69+E69</f>
        <v>6552.79</v>
      </c>
    </row>
    <row r="70" spans="1:6" x14ac:dyDescent="0.45">
      <c r="A70" s="4" t="s">
        <v>729</v>
      </c>
      <c r="B70" s="19">
        <f>B68+B69</f>
        <v>3321</v>
      </c>
      <c r="C70" s="19">
        <f>C68+C69</f>
        <v>0</v>
      </c>
      <c r="D70" s="19">
        <f>D68+D69</f>
        <v>0</v>
      </c>
      <c r="E70" s="19">
        <f>E68+E69</f>
        <v>3231.79</v>
      </c>
      <c r="F70" s="21">
        <f>B70+C70+D70+E70</f>
        <v>6552.79</v>
      </c>
    </row>
    <row r="71" spans="1:6" x14ac:dyDescent="0.45">
      <c r="A71" s="16" t="s">
        <v>359</v>
      </c>
      <c r="B71" s="11"/>
      <c r="C71" s="11"/>
      <c r="D71" s="11"/>
      <c r="E71" s="11"/>
      <c r="F71" s="11"/>
    </row>
    <row r="72" spans="1:6" x14ac:dyDescent="0.45">
      <c r="A72" s="22" t="s">
        <v>360</v>
      </c>
      <c r="B72" s="11"/>
      <c r="C72" s="11"/>
      <c r="D72" s="17">
        <v>-579</v>
      </c>
      <c r="E72" s="11"/>
      <c r="F72" s="17">
        <f>B72+C72+D72+E72</f>
        <v>-579</v>
      </c>
    </row>
    <row r="73" spans="1:6" x14ac:dyDescent="0.45">
      <c r="A73" s="4" t="s">
        <v>730</v>
      </c>
      <c r="B73" s="19">
        <f>B71+B72</f>
        <v>0</v>
      </c>
      <c r="C73" s="19">
        <f>C71+C72</f>
        <v>0</v>
      </c>
      <c r="D73" s="20">
        <f>D71+D72</f>
        <v>-579</v>
      </c>
      <c r="E73" s="19">
        <f>E71+E72</f>
        <v>0</v>
      </c>
      <c r="F73" s="24">
        <f>B73+C73+D73+E73</f>
        <v>-579</v>
      </c>
    </row>
    <row r="74" spans="1:6" x14ac:dyDescent="0.45">
      <c r="A74" s="5" t="s">
        <v>731</v>
      </c>
      <c r="B74" s="19">
        <f>B36+B42+B43+B67+B70+B73</f>
        <v>10315.470000000001</v>
      </c>
      <c r="C74" s="19">
        <f>C36+C42+C43+C67+C70+C73</f>
        <v>6135.85</v>
      </c>
      <c r="D74" s="19">
        <f>D36+D42+D43+D67+D70+D73</f>
        <v>6885.2</v>
      </c>
      <c r="E74" s="19">
        <f>E36+E42+E43+E67+E70+E73</f>
        <v>13525.04</v>
      </c>
      <c r="F74" s="21">
        <f>B74+C74+D74+E74</f>
        <v>36861.56</v>
      </c>
    </row>
    <row r="75" spans="1:6" x14ac:dyDescent="0.45">
      <c r="A75" s="15" t="s">
        <v>365</v>
      </c>
      <c r="B75" s="11"/>
      <c r="C75" s="11"/>
      <c r="D75" s="11"/>
      <c r="E75" s="11"/>
      <c r="F75" s="11"/>
    </row>
    <row r="76" spans="1:6" x14ac:dyDescent="0.45">
      <c r="A76" s="16" t="s">
        <v>366</v>
      </c>
      <c r="B76" s="11"/>
      <c r="C76" s="11"/>
      <c r="D76" s="11"/>
      <c r="E76" s="11"/>
      <c r="F76" s="11"/>
    </row>
    <row r="77" spans="1:6" x14ac:dyDescent="0.45">
      <c r="A77" s="22" t="s">
        <v>367</v>
      </c>
      <c r="B77" s="11"/>
      <c r="C77" s="18">
        <v>31955.17</v>
      </c>
      <c r="D77" s="11"/>
      <c r="E77" s="11"/>
      <c r="F77" s="18">
        <f>B77+C77+D77+E77</f>
        <v>31955.17</v>
      </c>
    </row>
    <row r="78" spans="1:6" x14ac:dyDescent="0.45">
      <c r="A78" s="22" t="s">
        <v>373</v>
      </c>
      <c r="B78" s="18">
        <v>26101.4</v>
      </c>
      <c r="C78" s="11"/>
      <c r="D78" s="18"/>
      <c r="E78" s="11"/>
      <c r="F78" s="18">
        <f>B78+C78+D78+E78</f>
        <v>26101.4</v>
      </c>
    </row>
    <row r="79" spans="1:6" x14ac:dyDescent="0.45">
      <c r="A79" s="4" t="s">
        <v>732</v>
      </c>
      <c r="B79" s="19">
        <f>B76+B77+B78</f>
        <v>26101.4</v>
      </c>
      <c r="C79" s="19">
        <f>C76+C77+C78</f>
        <v>31955.17</v>
      </c>
      <c r="D79" s="19">
        <f>D76+D77+D78</f>
        <v>0</v>
      </c>
      <c r="E79" s="19">
        <f>E76+E77+E78</f>
        <v>0</v>
      </c>
      <c r="F79" s="21">
        <f>B79+C79+D79+E79</f>
        <v>58056.57</v>
      </c>
    </row>
    <row r="80" spans="1:6" x14ac:dyDescent="0.45">
      <c r="A80" s="16" t="s">
        <v>381</v>
      </c>
      <c r="B80" s="11"/>
      <c r="C80" s="11"/>
      <c r="D80" s="11"/>
      <c r="E80" s="11"/>
      <c r="F80" s="11"/>
    </row>
    <row r="81" spans="1:6" x14ac:dyDescent="0.45">
      <c r="A81" s="22" t="s">
        <v>382</v>
      </c>
      <c r="B81" s="11"/>
      <c r="C81" s="18">
        <v>44273.27</v>
      </c>
      <c r="D81" s="11"/>
      <c r="E81" s="11"/>
      <c r="F81" s="18">
        <f t="shared" ref="F81:F86" si="2">B81+C81+D81+E81</f>
        <v>44273.27</v>
      </c>
    </row>
    <row r="82" spans="1:6" x14ac:dyDescent="0.45">
      <c r="A82" s="22" t="s">
        <v>387</v>
      </c>
      <c r="B82" s="18">
        <v>13784.6</v>
      </c>
      <c r="C82" s="11"/>
      <c r="D82" s="11"/>
      <c r="E82" s="11"/>
      <c r="F82" s="18">
        <f t="shared" si="2"/>
        <v>13784.6</v>
      </c>
    </row>
    <row r="83" spans="1:6" x14ac:dyDescent="0.45">
      <c r="A83" s="4" t="s">
        <v>733</v>
      </c>
      <c r="B83" s="19">
        <f>B80+B81+B82</f>
        <v>13784.6</v>
      </c>
      <c r="C83" s="19">
        <f>C80+C81+C82</f>
        <v>44273.27</v>
      </c>
      <c r="D83" s="19">
        <f>D80+D81+D82</f>
        <v>0</v>
      </c>
      <c r="E83" s="19">
        <f>E80+E81+E82</f>
        <v>0</v>
      </c>
      <c r="F83" s="21">
        <f t="shared" si="2"/>
        <v>58057.869999999995</v>
      </c>
    </row>
    <row r="84" spans="1:6" x14ac:dyDescent="0.45">
      <c r="A84" s="16" t="s">
        <v>391</v>
      </c>
      <c r="B84" s="11"/>
      <c r="C84" s="11"/>
      <c r="D84" s="18">
        <v>742</v>
      </c>
      <c r="E84" s="11"/>
      <c r="F84" s="18">
        <f t="shared" si="2"/>
        <v>742</v>
      </c>
    </row>
    <row r="85" spans="1:6" x14ac:dyDescent="0.45">
      <c r="A85" s="16" t="s">
        <v>395</v>
      </c>
      <c r="B85" s="18">
        <v>173.58</v>
      </c>
      <c r="C85" s="18">
        <v>174.2</v>
      </c>
      <c r="D85" s="18">
        <v>174.1</v>
      </c>
      <c r="E85" s="18">
        <v>297.29000000000002</v>
      </c>
      <c r="F85" s="18">
        <f t="shared" si="2"/>
        <v>819.17000000000007</v>
      </c>
    </row>
    <row r="86" spans="1:6" x14ac:dyDescent="0.45">
      <c r="A86" s="5" t="s">
        <v>734</v>
      </c>
      <c r="B86" s="19">
        <f>B75+B79+B83+B84+B85</f>
        <v>40059.58</v>
      </c>
      <c r="C86" s="19">
        <f>C75+C79+C83+C84+C85</f>
        <v>76402.64</v>
      </c>
      <c r="D86" s="19">
        <f>D75+D79+D83+D84+D85</f>
        <v>916.1</v>
      </c>
      <c r="E86" s="19">
        <f>E75+E79+E83+E84+E85</f>
        <v>297.29000000000002</v>
      </c>
      <c r="F86" s="21">
        <f t="shared" si="2"/>
        <v>117675.61</v>
      </c>
    </row>
    <row r="87" spans="1:6" x14ac:dyDescent="0.45">
      <c r="A87" s="15" t="s">
        <v>402</v>
      </c>
      <c r="B87" s="11"/>
      <c r="C87" s="11"/>
      <c r="D87" s="11"/>
      <c r="E87" s="11"/>
      <c r="F87" s="11"/>
    </row>
    <row r="88" spans="1:6" x14ac:dyDescent="0.45">
      <c r="A88" s="16" t="s">
        <v>403</v>
      </c>
      <c r="B88" s="11"/>
      <c r="C88" s="11"/>
      <c r="D88" s="11"/>
      <c r="E88" s="11"/>
      <c r="F88" s="11"/>
    </row>
    <row r="89" spans="1:6" x14ac:dyDescent="0.45">
      <c r="A89" s="22" t="s">
        <v>404</v>
      </c>
      <c r="B89" s="11"/>
      <c r="C89" s="11"/>
      <c r="D89" s="11"/>
      <c r="E89" s="11"/>
      <c r="F89" s="11"/>
    </row>
    <row r="90" spans="1:6" x14ac:dyDescent="0.45">
      <c r="A90" s="23" t="s">
        <v>405</v>
      </c>
      <c r="B90" s="18">
        <v>734.92</v>
      </c>
      <c r="C90" s="18">
        <v>320.82</v>
      </c>
      <c r="D90" s="18">
        <v>160.85</v>
      </c>
      <c r="E90" s="11"/>
      <c r="F90" s="18">
        <f t="shared" ref="F90:F96" si="3">B90+C90+D90+E90</f>
        <v>1216.5899999999999</v>
      </c>
    </row>
    <row r="91" spans="1:6" x14ac:dyDescent="0.45">
      <c r="A91" s="23" t="s">
        <v>420</v>
      </c>
      <c r="B91" s="18">
        <v>20.5</v>
      </c>
      <c r="C91" s="18">
        <v>20.52</v>
      </c>
      <c r="D91" s="18">
        <v>19.79</v>
      </c>
      <c r="E91" s="18">
        <v>20.47</v>
      </c>
      <c r="F91" s="18">
        <f t="shared" si="3"/>
        <v>81.28</v>
      </c>
    </row>
    <row r="92" spans="1:6" x14ac:dyDescent="0.45">
      <c r="A92" s="25" t="s">
        <v>422</v>
      </c>
      <c r="B92" s="18">
        <v>85.94</v>
      </c>
      <c r="C92" s="18">
        <v>85.19</v>
      </c>
      <c r="D92" s="18">
        <v>85.19</v>
      </c>
      <c r="E92" s="18">
        <v>85.19</v>
      </c>
      <c r="F92" s="18">
        <f t="shared" si="3"/>
        <v>341.51</v>
      </c>
    </row>
    <row r="93" spans="1:6" x14ac:dyDescent="0.45">
      <c r="A93" s="6" t="s">
        <v>421</v>
      </c>
      <c r="B93" s="19">
        <f>B91+B92</f>
        <v>106.44</v>
      </c>
      <c r="C93" s="19">
        <f>C91+C92</f>
        <v>105.71</v>
      </c>
      <c r="D93" s="19">
        <f>D91+D92</f>
        <v>104.97999999999999</v>
      </c>
      <c r="E93" s="19">
        <f>E91+E92</f>
        <v>105.66</v>
      </c>
      <c r="F93" s="21">
        <f t="shared" si="3"/>
        <v>422.78999999999996</v>
      </c>
    </row>
    <row r="94" spans="1:6" x14ac:dyDescent="0.45">
      <c r="A94" s="23" t="s">
        <v>427</v>
      </c>
      <c r="B94" s="18">
        <v>588.91999999999996</v>
      </c>
      <c r="C94" s="18">
        <v>440.49</v>
      </c>
      <c r="D94" s="18">
        <v>425.89</v>
      </c>
      <c r="E94" s="18">
        <v>162.5</v>
      </c>
      <c r="F94" s="18">
        <f t="shared" si="3"/>
        <v>1617.7999999999997</v>
      </c>
    </row>
    <row r="95" spans="1:6" x14ac:dyDescent="0.45">
      <c r="A95" s="3" t="s">
        <v>735</v>
      </c>
      <c r="B95" s="19">
        <f>B89+B90+B93+B94</f>
        <v>1430.2799999999997</v>
      </c>
      <c r="C95" s="19">
        <f>C89+C90+C93+C94</f>
        <v>867.02</v>
      </c>
      <c r="D95" s="19">
        <f>D89+D90+D93+D94</f>
        <v>691.72</v>
      </c>
      <c r="E95" s="19">
        <f>E89+E90+E93+E94</f>
        <v>268.15999999999997</v>
      </c>
      <c r="F95" s="21">
        <f t="shared" si="3"/>
        <v>3257.1799999999994</v>
      </c>
    </row>
    <row r="96" spans="1:6" x14ac:dyDescent="0.45">
      <c r="A96" s="4" t="s">
        <v>736</v>
      </c>
      <c r="B96" s="19">
        <f>B88+B95</f>
        <v>1430.2799999999997</v>
      </c>
      <c r="C96" s="19">
        <f>C88+C95</f>
        <v>867.02</v>
      </c>
      <c r="D96" s="19">
        <f>D88+D95</f>
        <v>691.72</v>
      </c>
      <c r="E96" s="19">
        <f>E88+E95</f>
        <v>268.15999999999997</v>
      </c>
      <c r="F96" s="21">
        <f t="shared" si="3"/>
        <v>3257.1799999999994</v>
      </c>
    </row>
    <row r="97" spans="1:6" x14ac:dyDescent="0.45">
      <c r="A97" s="16" t="s">
        <v>432</v>
      </c>
      <c r="B97" s="11"/>
      <c r="C97" s="11"/>
      <c r="D97" s="11"/>
      <c r="E97" s="11"/>
      <c r="F97" s="11"/>
    </row>
    <row r="98" spans="1:6" x14ac:dyDescent="0.45">
      <c r="A98" s="22" t="s">
        <v>433</v>
      </c>
      <c r="B98" s="11"/>
      <c r="C98" s="11"/>
      <c r="D98" s="11"/>
      <c r="E98" s="11"/>
      <c r="F98" s="11"/>
    </row>
    <row r="99" spans="1:6" x14ac:dyDescent="0.45">
      <c r="A99" s="23" t="s">
        <v>434</v>
      </c>
      <c r="B99" s="18">
        <v>66.05</v>
      </c>
      <c r="C99" s="18">
        <v>66.05</v>
      </c>
      <c r="D99" s="18">
        <v>66.05</v>
      </c>
      <c r="E99" s="18">
        <v>66.010000000000005</v>
      </c>
      <c r="F99" s="18">
        <f>B99+C99+D99+E99</f>
        <v>264.15999999999997</v>
      </c>
    </row>
    <row r="100" spans="1:6" x14ac:dyDescent="0.45">
      <c r="A100" s="23" t="s">
        <v>442</v>
      </c>
      <c r="B100" s="18">
        <v>1051.77</v>
      </c>
      <c r="C100" s="18">
        <v>1170.8900000000001</v>
      </c>
      <c r="D100" s="11"/>
      <c r="E100" s="18">
        <v>2130.04</v>
      </c>
      <c r="F100" s="18">
        <f>B100+C100+D100+E100</f>
        <v>4352.7</v>
      </c>
    </row>
    <row r="101" spans="1:6" x14ac:dyDescent="0.45">
      <c r="A101" s="23" t="s">
        <v>451</v>
      </c>
      <c r="B101" s="18">
        <v>35</v>
      </c>
      <c r="C101" s="11"/>
      <c r="D101" s="18">
        <v>60</v>
      </c>
      <c r="E101" s="18">
        <v>183</v>
      </c>
      <c r="F101" s="18">
        <f>B101+C101+D101+E101</f>
        <v>278</v>
      </c>
    </row>
    <row r="102" spans="1:6" x14ac:dyDescent="0.45">
      <c r="A102" s="23" t="s">
        <v>462</v>
      </c>
      <c r="B102" s="11"/>
      <c r="C102" s="11"/>
      <c r="D102" s="11"/>
      <c r="E102" s="18">
        <v>4801.79</v>
      </c>
      <c r="F102" s="18">
        <f>B102+C102+D102+E102</f>
        <v>4801.79</v>
      </c>
    </row>
    <row r="103" spans="1:6" x14ac:dyDescent="0.45">
      <c r="A103" s="23" t="s">
        <v>467</v>
      </c>
      <c r="B103" s="18">
        <v>1277.1300000000001</v>
      </c>
      <c r="C103" s="18">
        <v>1329.5</v>
      </c>
      <c r="D103" s="11"/>
      <c r="E103" s="18">
        <v>1439.61</v>
      </c>
      <c r="F103" s="18">
        <f>B103+C103+D103+E103</f>
        <v>4046.24</v>
      </c>
    </row>
    <row r="104" spans="1:6" x14ac:dyDescent="0.45">
      <c r="A104" s="23" t="s">
        <v>482</v>
      </c>
      <c r="B104" s="11"/>
      <c r="C104" s="11"/>
      <c r="D104" s="11"/>
      <c r="E104" s="11"/>
      <c r="F104" s="11"/>
    </row>
    <row r="105" spans="1:6" x14ac:dyDescent="0.45">
      <c r="A105" s="25" t="s">
        <v>483</v>
      </c>
      <c r="B105" s="18">
        <v>4640.6499999999996</v>
      </c>
      <c r="C105" s="18">
        <v>17876.2</v>
      </c>
      <c r="D105" s="18">
        <v>3989.6</v>
      </c>
      <c r="E105" s="18">
        <v>9267.65</v>
      </c>
      <c r="F105" s="18">
        <f>B105+C105+D105+E105</f>
        <v>35774.1</v>
      </c>
    </row>
    <row r="106" spans="1:6" x14ac:dyDescent="0.45">
      <c r="A106" s="6" t="s">
        <v>737</v>
      </c>
      <c r="B106" s="19">
        <f>B104+B105</f>
        <v>4640.6499999999996</v>
      </c>
      <c r="C106" s="19">
        <f>C104+C105</f>
        <v>17876.2</v>
      </c>
      <c r="D106" s="19">
        <f>D104+D105</f>
        <v>3989.6</v>
      </c>
      <c r="E106" s="19">
        <f>E104+E105</f>
        <v>9267.65</v>
      </c>
      <c r="F106" s="21">
        <f>B106+C106+D106+E106</f>
        <v>35774.1</v>
      </c>
    </row>
    <row r="107" spans="1:6" x14ac:dyDescent="0.45">
      <c r="A107" s="3" t="s">
        <v>738</v>
      </c>
      <c r="B107" s="19">
        <f>B98+B99+B100+B101+B102+B103+B106</f>
        <v>7070.5999999999995</v>
      </c>
      <c r="C107" s="19">
        <f>C98+C99+C100+C101+C102+C103+C106</f>
        <v>20442.64</v>
      </c>
      <c r="D107" s="19">
        <f>D98+D99+D100+D101+D102+D103+D106</f>
        <v>4115.6499999999996</v>
      </c>
      <c r="E107" s="19">
        <f>E98+E99+E100+E101+E102+E103+E106</f>
        <v>17888.099999999999</v>
      </c>
      <c r="F107" s="21">
        <f>B107+C107+D107+E107</f>
        <v>49516.99</v>
      </c>
    </row>
    <row r="108" spans="1:6" x14ac:dyDescent="0.45">
      <c r="A108" s="22" t="s">
        <v>501</v>
      </c>
      <c r="B108" s="11"/>
      <c r="C108" s="11"/>
      <c r="D108" s="11"/>
      <c r="E108" s="11"/>
      <c r="F108" s="11"/>
    </row>
    <row r="109" spans="1:6" x14ac:dyDescent="0.45">
      <c r="A109" s="23" t="s">
        <v>502</v>
      </c>
      <c r="B109" s="18">
        <v>180.83</v>
      </c>
      <c r="C109" s="11"/>
      <c r="D109" s="11"/>
      <c r="E109" s="18">
        <v>449.32</v>
      </c>
      <c r="F109" s="18">
        <f>B109+C109+D109+E109</f>
        <v>630.15</v>
      </c>
    </row>
    <row r="110" spans="1:6" x14ac:dyDescent="0.45">
      <c r="A110" s="23" t="s">
        <v>510</v>
      </c>
      <c r="B110" s="11"/>
      <c r="C110" s="11"/>
      <c r="D110" s="11"/>
      <c r="E110" s="18">
        <v>18447.77</v>
      </c>
      <c r="F110" s="18">
        <f>B110+C110+D110+E110</f>
        <v>18447.77</v>
      </c>
    </row>
    <row r="111" spans="1:6" x14ac:dyDescent="0.45">
      <c r="A111" s="23" t="s">
        <v>515</v>
      </c>
      <c r="B111" s="18">
        <v>3451.18</v>
      </c>
      <c r="C111" s="11"/>
      <c r="D111" s="11"/>
      <c r="E111" s="18">
        <v>322.02</v>
      </c>
      <c r="F111" s="18">
        <f>B111+C111+D111+E111</f>
        <v>3773.2</v>
      </c>
    </row>
    <row r="112" spans="1:6" x14ac:dyDescent="0.45">
      <c r="A112" s="3" t="s">
        <v>739</v>
      </c>
      <c r="B112" s="19">
        <f>B108+B109+B110+B111</f>
        <v>3632.0099999999998</v>
      </c>
      <c r="C112" s="19">
        <f>C108+C109+C110+C111</f>
        <v>0</v>
      </c>
      <c r="D112" s="19">
        <f>D108+D109+D110+D111</f>
        <v>0</v>
      </c>
      <c r="E112" s="19">
        <f>E108+E109+E110+E111</f>
        <v>19219.11</v>
      </c>
      <c r="F112" s="21">
        <f>B112+C112+D112+E112</f>
        <v>22851.119999999999</v>
      </c>
    </row>
    <row r="113" spans="1:6" x14ac:dyDescent="0.45">
      <c r="A113" s="22" t="s">
        <v>521</v>
      </c>
      <c r="B113" s="11"/>
      <c r="C113" s="11"/>
      <c r="D113" s="11"/>
      <c r="E113" s="11"/>
      <c r="F113" s="11"/>
    </row>
    <row r="114" spans="1:6" x14ac:dyDescent="0.45">
      <c r="A114" s="23" t="s">
        <v>522</v>
      </c>
      <c r="B114" s="18">
        <v>3193.08</v>
      </c>
      <c r="C114" s="18">
        <v>3194.38</v>
      </c>
      <c r="D114" s="18">
        <v>3194.38</v>
      </c>
      <c r="E114" s="18">
        <v>3194.38</v>
      </c>
      <c r="F114" s="18">
        <f t="shared" ref="F114:F123" si="4">B114+C114+D114+E114</f>
        <v>12776.220000000001</v>
      </c>
    </row>
    <row r="115" spans="1:6" x14ac:dyDescent="0.45">
      <c r="A115" s="23" t="s">
        <v>531</v>
      </c>
      <c r="B115" s="11"/>
      <c r="C115" s="18">
        <v>0</v>
      </c>
      <c r="D115" s="11"/>
      <c r="E115" s="18">
        <v>375.58</v>
      </c>
      <c r="F115" s="18">
        <f t="shared" si="4"/>
        <v>375.58</v>
      </c>
    </row>
    <row r="116" spans="1:6" x14ac:dyDescent="0.45">
      <c r="A116" s="23" t="s">
        <v>540</v>
      </c>
      <c r="B116" s="18">
        <v>7405.71</v>
      </c>
      <c r="C116" s="18">
        <v>8281.98</v>
      </c>
      <c r="D116" s="18">
        <v>6414.23</v>
      </c>
      <c r="E116" s="18">
        <v>7056.18</v>
      </c>
      <c r="F116" s="18">
        <f t="shared" si="4"/>
        <v>29158.1</v>
      </c>
    </row>
    <row r="117" spans="1:6" x14ac:dyDescent="0.45">
      <c r="A117" s="23" t="s">
        <v>552</v>
      </c>
      <c r="B117" s="11"/>
      <c r="C117" s="18">
        <v>2937.15</v>
      </c>
      <c r="D117" s="18">
        <v>1441.13</v>
      </c>
      <c r="E117" s="18">
        <v>1592.1</v>
      </c>
      <c r="F117" s="18">
        <f t="shared" si="4"/>
        <v>5970.380000000001</v>
      </c>
    </row>
    <row r="118" spans="1:6" x14ac:dyDescent="0.45">
      <c r="A118" s="23" t="s">
        <v>557</v>
      </c>
      <c r="B118" s="18">
        <v>719.18</v>
      </c>
      <c r="C118" s="18">
        <v>750.38</v>
      </c>
      <c r="D118" s="17">
        <v>-525.39</v>
      </c>
      <c r="E118" s="18">
        <v>1973.11</v>
      </c>
      <c r="F118" s="18">
        <f t="shared" si="4"/>
        <v>2917.2799999999997</v>
      </c>
    </row>
    <row r="119" spans="1:6" x14ac:dyDescent="0.45">
      <c r="A119" s="3" t="s">
        <v>740</v>
      </c>
      <c r="B119" s="19">
        <f>B113+B114+B115+B116+B117+B118</f>
        <v>11317.970000000001</v>
      </c>
      <c r="C119" s="19">
        <f>C113+C114+C115+C116+C117+C118</f>
        <v>15163.89</v>
      </c>
      <c r="D119" s="19">
        <f>D113+D114+D115+D116+D117+D118</f>
        <v>10524.350000000002</v>
      </c>
      <c r="E119" s="19">
        <f>E113+E114+E115+E116+E117+E118</f>
        <v>14191.35</v>
      </c>
      <c r="F119" s="21">
        <f t="shared" si="4"/>
        <v>51197.560000000005</v>
      </c>
    </row>
    <row r="120" spans="1:6" x14ac:dyDescent="0.45">
      <c r="A120" s="22" t="s">
        <v>563</v>
      </c>
      <c r="B120" s="18">
        <v>614.72</v>
      </c>
      <c r="C120" s="18">
        <v>7848.64</v>
      </c>
      <c r="D120" s="18">
        <v>23.91</v>
      </c>
      <c r="E120" s="18">
        <v>1652.67</v>
      </c>
      <c r="F120" s="18">
        <f t="shared" si="4"/>
        <v>10139.94</v>
      </c>
    </row>
    <row r="121" spans="1:6" x14ac:dyDescent="0.45">
      <c r="A121" s="4" t="s">
        <v>741</v>
      </c>
      <c r="B121" s="19">
        <f>B97+B107+B112+B119+B120</f>
        <v>22635.300000000003</v>
      </c>
      <c r="C121" s="19">
        <f>C97+C107+C112+C119+C120</f>
        <v>43455.17</v>
      </c>
      <c r="D121" s="19">
        <f>D97+D107+D112+D119+D120</f>
        <v>14663.910000000002</v>
      </c>
      <c r="E121" s="19">
        <f>E97+E107+E112+E119+E120</f>
        <v>52951.229999999996</v>
      </c>
      <c r="F121" s="21">
        <f t="shared" si="4"/>
        <v>133705.60999999999</v>
      </c>
    </row>
    <row r="122" spans="1:6" x14ac:dyDescent="0.45">
      <c r="A122" s="16" t="s">
        <v>594</v>
      </c>
      <c r="B122" s="18">
        <v>68108</v>
      </c>
      <c r="C122" s="11"/>
      <c r="D122" s="11"/>
      <c r="E122" s="11"/>
      <c r="F122" s="18">
        <f t="shared" si="4"/>
        <v>68108</v>
      </c>
    </row>
    <row r="123" spans="1:6" x14ac:dyDescent="0.45">
      <c r="A123" s="5" t="s">
        <v>742</v>
      </c>
      <c r="B123" s="19">
        <f>B87+B96+B121+B122</f>
        <v>92173.58</v>
      </c>
      <c r="C123" s="19">
        <f>C87+C96+C121+C122</f>
        <v>44322.189999999995</v>
      </c>
      <c r="D123" s="19">
        <f>D87+D96+D121+D122</f>
        <v>15355.630000000001</v>
      </c>
      <c r="E123" s="19">
        <f>E87+E96+E121+E122</f>
        <v>53219.39</v>
      </c>
      <c r="F123" s="21">
        <f t="shared" si="4"/>
        <v>205070.78999999998</v>
      </c>
    </row>
    <row r="124" spans="1:6" x14ac:dyDescent="0.45">
      <c r="A124" s="15" t="s">
        <v>598</v>
      </c>
      <c r="B124" s="11"/>
      <c r="C124" s="11"/>
      <c r="D124" s="11"/>
      <c r="E124" s="11"/>
      <c r="F124" s="11"/>
    </row>
    <row r="125" spans="1:6" x14ac:dyDescent="0.45">
      <c r="A125" s="16" t="s">
        <v>599</v>
      </c>
      <c r="B125" s="18">
        <v>19867</v>
      </c>
      <c r="C125" s="11"/>
      <c r="D125" s="11"/>
      <c r="E125" s="11"/>
      <c r="F125" s="18">
        <f>B125+C125+D125+E125</f>
        <v>19867</v>
      </c>
    </row>
    <row r="126" spans="1:6" x14ac:dyDescent="0.45">
      <c r="A126" s="16" t="s">
        <v>604</v>
      </c>
      <c r="B126" s="11"/>
      <c r="C126" s="18">
        <v>5000</v>
      </c>
      <c r="D126" s="11"/>
      <c r="E126" s="11"/>
      <c r="F126" s="18">
        <f>B126+C126+D126+E126</f>
        <v>5000</v>
      </c>
    </row>
    <row r="127" spans="1:6" x14ac:dyDescent="0.45">
      <c r="A127" s="5" t="s">
        <v>743</v>
      </c>
      <c r="B127" s="19">
        <f>B124+B125+B126</f>
        <v>19867</v>
      </c>
      <c r="C127" s="19">
        <f>C124+C125+C126</f>
        <v>5000</v>
      </c>
      <c r="D127" s="19">
        <f>D124+D125+D126</f>
        <v>0</v>
      </c>
      <c r="E127" s="19">
        <f>E124+E125+E126</f>
        <v>0</v>
      </c>
      <c r="F127" s="21">
        <f>B127+C127+D127+E127</f>
        <v>24867</v>
      </c>
    </row>
    <row r="128" spans="1:6" x14ac:dyDescent="0.45">
      <c r="A128" s="15" t="s">
        <v>610</v>
      </c>
      <c r="B128" s="11"/>
      <c r="C128" s="11"/>
      <c r="D128" s="11"/>
      <c r="E128" s="11"/>
      <c r="F128" s="11"/>
    </row>
    <row r="129" spans="1:6" x14ac:dyDescent="0.45">
      <c r="A129" s="16" t="s">
        <v>611</v>
      </c>
      <c r="B129" s="11"/>
      <c r="C129" s="11"/>
      <c r="D129" s="11"/>
      <c r="E129" s="11"/>
      <c r="F129" s="11"/>
    </row>
    <row r="130" spans="1:6" x14ac:dyDescent="0.45">
      <c r="A130" s="22" t="s">
        <v>612</v>
      </c>
      <c r="B130" s="11"/>
      <c r="C130" s="11"/>
      <c r="D130" s="11"/>
      <c r="E130" s="18">
        <v>9441.4599999999991</v>
      </c>
      <c r="F130" s="18">
        <f>B130+C130+D130+E130</f>
        <v>9441.4599999999991</v>
      </c>
    </row>
    <row r="131" spans="1:6" x14ac:dyDescent="0.45">
      <c r="A131" s="22" t="s">
        <v>616</v>
      </c>
      <c r="B131" s="18">
        <v>691.24</v>
      </c>
      <c r="C131" s="18">
        <v>691.24</v>
      </c>
      <c r="D131" s="18">
        <v>691.24</v>
      </c>
      <c r="E131" s="18">
        <v>691.24</v>
      </c>
      <c r="F131" s="18">
        <f>B131+C131+D131+E131</f>
        <v>2764.96</v>
      </c>
    </row>
    <row r="132" spans="1:6" x14ac:dyDescent="0.45">
      <c r="A132" s="2" t="s">
        <v>840</v>
      </c>
      <c r="B132" s="18"/>
      <c r="C132" s="18"/>
      <c r="D132" s="18">
        <v>13717.02</v>
      </c>
      <c r="E132" s="18"/>
      <c r="F132" s="18">
        <f>+D132</f>
        <v>13717.02</v>
      </c>
    </row>
    <row r="133" spans="1:6" x14ac:dyDescent="0.45">
      <c r="A133" s="4" t="s">
        <v>744</v>
      </c>
      <c r="B133" s="19">
        <f>B129+B130+B131</f>
        <v>691.24</v>
      </c>
      <c r="C133" s="19">
        <f>C129+C130+C131</f>
        <v>691.24</v>
      </c>
      <c r="D133" s="19">
        <f>SUM(D131:D132)</f>
        <v>14408.26</v>
      </c>
      <c r="E133" s="19">
        <f>E129+E130+E131</f>
        <v>10132.699999999999</v>
      </c>
      <c r="F133" s="21">
        <f>B133+C133+D133+E133</f>
        <v>25923.439999999999</v>
      </c>
    </row>
    <row r="134" spans="1:6" x14ac:dyDescent="0.45">
      <c r="A134" s="16" t="s">
        <v>619</v>
      </c>
      <c r="B134" s="11"/>
      <c r="C134" s="11"/>
      <c r="D134" s="11"/>
      <c r="E134" s="11"/>
      <c r="F134" s="11"/>
    </row>
    <row r="135" spans="1:6" x14ac:dyDescent="0.45">
      <c r="A135" s="22" t="s">
        <v>620</v>
      </c>
      <c r="B135" s="11"/>
      <c r="C135" s="18">
        <f>923.56+12966.77</f>
        <v>13890.33</v>
      </c>
      <c r="D135" s="11"/>
      <c r="E135" s="11"/>
      <c r="F135" s="18">
        <f t="shared" ref="F135:F140" si="5">B135+C135+D135+E135</f>
        <v>13890.33</v>
      </c>
    </row>
    <row r="136" spans="1:6" x14ac:dyDescent="0.45">
      <c r="A136" s="22" t="s">
        <v>624</v>
      </c>
      <c r="B136" s="18">
        <v>3327.53</v>
      </c>
      <c r="C136" s="18">
        <v>3327.53</v>
      </c>
      <c r="D136" s="18">
        <v>3327.53</v>
      </c>
      <c r="E136" s="18">
        <v>3327.53</v>
      </c>
      <c r="F136" s="18">
        <f t="shared" si="5"/>
        <v>13310.12</v>
      </c>
    </row>
    <row r="137" spans="1:6" x14ac:dyDescent="0.45">
      <c r="A137" s="22" t="s">
        <v>628</v>
      </c>
      <c r="B137" s="11"/>
      <c r="C137" s="18">
        <f>21617.75+38217.56</f>
        <v>59835.31</v>
      </c>
      <c r="D137" s="11"/>
      <c r="E137" s="11"/>
      <c r="F137" s="18">
        <f t="shared" si="5"/>
        <v>59835.31</v>
      </c>
    </row>
    <row r="138" spans="1:6" x14ac:dyDescent="0.45">
      <c r="A138" s="4" t="s">
        <v>745</v>
      </c>
      <c r="B138" s="19">
        <f>B134+B135+B136+B137</f>
        <v>3327.53</v>
      </c>
      <c r="C138" s="19">
        <f>C134+C135+C136+C137</f>
        <v>77053.17</v>
      </c>
      <c r="D138" s="19">
        <f>D134+D135+D136+D137</f>
        <v>3327.53</v>
      </c>
      <c r="E138" s="19">
        <f>E134+E135+E136+E137</f>
        <v>3327.53</v>
      </c>
      <c r="F138" s="21">
        <f t="shared" si="5"/>
        <v>87035.76</v>
      </c>
    </row>
    <row r="139" spans="1:6" x14ac:dyDescent="0.45">
      <c r="A139" s="5" t="s">
        <v>746</v>
      </c>
      <c r="B139" s="19">
        <f>B128+B133+B138</f>
        <v>4018.7700000000004</v>
      </c>
      <c r="C139" s="19">
        <f>C128+C133+C138</f>
        <v>77744.41</v>
      </c>
      <c r="D139" s="19">
        <f>D128+D133+D138</f>
        <v>17735.79</v>
      </c>
      <c r="E139" s="19">
        <f>E128+E133+E138</f>
        <v>13460.23</v>
      </c>
      <c r="F139" s="21">
        <f>B139+C139+D139+E139</f>
        <v>112959.2</v>
      </c>
    </row>
    <row r="140" spans="1:6" x14ac:dyDescent="0.45">
      <c r="A140" s="15" t="s">
        <v>632</v>
      </c>
      <c r="B140" s="18">
        <v>921.97</v>
      </c>
      <c r="C140" s="18">
        <v>922.01</v>
      </c>
      <c r="D140" s="18">
        <v>922.01</v>
      </c>
      <c r="E140" s="18">
        <v>922.01</v>
      </c>
      <c r="F140" s="18">
        <f t="shared" si="5"/>
        <v>3688</v>
      </c>
    </row>
    <row r="141" spans="1:6" x14ac:dyDescent="0.45">
      <c r="A141" s="15" t="s">
        <v>639</v>
      </c>
      <c r="B141" s="11"/>
      <c r="C141" s="11"/>
      <c r="D141" s="11"/>
      <c r="E141" s="11"/>
      <c r="F141" s="11"/>
    </row>
    <row r="142" spans="1:6" x14ac:dyDescent="0.45">
      <c r="A142" s="16" t="s">
        <v>640</v>
      </c>
      <c r="B142" s="18">
        <v>511.5</v>
      </c>
      <c r="C142" s="18">
        <v>409.01</v>
      </c>
      <c r="D142" s="18">
        <v>333.98</v>
      </c>
      <c r="E142" s="18">
        <v>265.91000000000003</v>
      </c>
      <c r="F142" s="18">
        <f t="shared" ref="F142:F148" si="6">B142+C142+D142+E142</f>
        <v>1520.4</v>
      </c>
    </row>
    <row r="143" spans="1:6" x14ac:dyDescent="0.45">
      <c r="A143" s="16" t="s">
        <v>648</v>
      </c>
      <c r="B143" s="11"/>
      <c r="C143" s="11"/>
      <c r="D143" s="11"/>
      <c r="E143" s="18">
        <v>639.85</v>
      </c>
      <c r="F143" s="18">
        <f t="shared" si="6"/>
        <v>639.85</v>
      </c>
    </row>
    <row r="144" spans="1:6" x14ac:dyDescent="0.45">
      <c r="A144" s="16" t="s">
        <v>654</v>
      </c>
      <c r="B144" s="18">
        <v>406.65</v>
      </c>
      <c r="C144" s="18">
        <v>225</v>
      </c>
      <c r="D144" s="18">
        <v>20.74</v>
      </c>
      <c r="E144" s="18">
        <v>42.18</v>
      </c>
      <c r="F144" s="18">
        <f t="shared" si="6"/>
        <v>694.56999999999994</v>
      </c>
    </row>
    <row r="145" spans="1:6" x14ac:dyDescent="0.45">
      <c r="A145" s="16" t="s">
        <v>661</v>
      </c>
      <c r="B145" s="18">
        <v>16.22</v>
      </c>
      <c r="C145" s="18">
        <v>284.24</v>
      </c>
      <c r="D145" s="18">
        <v>287.97000000000003</v>
      </c>
      <c r="E145" s="18">
        <v>284.73</v>
      </c>
      <c r="F145" s="18">
        <f t="shared" si="6"/>
        <v>873.16000000000008</v>
      </c>
    </row>
    <row r="146" spans="1:6" x14ac:dyDescent="0.45">
      <c r="A146" s="16" t="s">
        <v>666</v>
      </c>
      <c r="B146" s="18">
        <v>110</v>
      </c>
      <c r="C146" s="18">
        <v>240</v>
      </c>
      <c r="D146" s="11"/>
      <c r="E146" s="18">
        <v>60</v>
      </c>
      <c r="F146" s="18">
        <f t="shared" si="6"/>
        <v>410</v>
      </c>
    </row>
    <row r="147" spans="1:6" x14ac:dyDescent="0.45">
      <c r="A147" s="16" t="s">
        <v>674</v>
      </c>
      <c r="B147" s="18">
        <v>648.72</v>
      </c>
      <c r="C147" s="18">
        <v>546.97</v>
      </c>
      <c r="D147" s="18">
        <v>419.33</v>
      </c>
      <c r="E147" s="18">
        <v>313.08999999999997</v>
      </c>
      <c r="F147" s="18">
        <f t="shared" si="6"/>
        <v>1928.11</v>
      </c>
    </row>
    <row r="148" spans="1:6" x14ac:dyDescent="0.45">
      <c r="A148" s="5" t="s">
        <v>747</v>
      </c>
      <c r="B148" s="19">
        <f>B141+B142+B143+B144+B145+B146+B147</f>
        <v>1693.09</v>
      </c>
      <c r="C148" s="19">
        <f>C141+C142+C143+C144+C145+C146+C147</f>
        <v>1705.22</v>
      </c>
      <c r="D148" s="19">
        <f>D141+D142+D143+D144+D145+D146+D147</f>
        <v>1062.02</v>
      </c>
      <c r="E148" s="19">
        <f>E141+E142+E143+E144+E145+E146+E147</f>
        <v>1605.76</v>
      </c>
      <c r="F148" s="21">
        <f t="shared" si="6"/>
        <v>6066.09</v>
      </c>
    </row>
    <row r="149" spans="1:6" x14ac:dyDescent="0.45">
      <c r="A149" s="15" t="s">
        <v>682</v>
      </c>
      <c r="B149" s="11"/>
      <c r="C149" s="11"/>
      <c r="D149" s="11"/>
      <c r="E149" s="11"/>
      <c r="F149" s="11"/>
    </row>
    <row r="150" spans="1:6" x14ac:dyDescent="0.45">
      <c r="A150" s="16" t="s">
        <v>683</v>
      </c>
      <c r="B150" s="18">
        <v>2668.32</v>
      </c>
      <c r="C150" s="18">
        <v>2729.52</v>
      </c>
      <c r="D150" s="18">
        <v>2729.52</v>
      </c>
      <c r="E150" s="18">
        <v>2729.52</v>
      </c>
      <c r="F150" s="18">
        <f t="shared" ref="F150:F155" si="7">B150+C150+D150+E150</f>
        <v>10856.880000000001</v>
      </c>
    </row>
    <row r="151" spans="1:6" x14ac:dyDescent="0.45">
      <c r="A151" s="16" t="s">
        <v>693</v>
      </c>
      <c r="B151" s="18">
        <v>5814</v>
      </c>
      <c r="C151" s="18">
        <v>5875.2</v>
      </c>
      <c r="D151" s="18">
        <v>5875.2</v>
      </c>
      <c r="E151" s="18">
        <v>5875.2</v>
      </c>
      <c r="F151" s="18">
        <f t="shared" si="7"/>
        <v>23439.600000000002</v>
      </c>
    </row>
    <row r="152" spans="1:6" x14ac:dyDescent="0.45">
      <c r="A152" s="5" t="s">
        <v>748</v>
      </c>
      <c r="B152" s="19">
        <f>B149+B150+B151</f>
        <v>8482.32</v>
      </c>
      <c r="C152" s="19">
        <f>C149+C150+C151</f>
        <v>8604.7199999999993</v>
      </c>
      <c r="D152" s="19">
        <f>D149+D150+D151</f>
        <v>8604.7199999999993</v>
      </c>
      <c r="E152" s="19">
        <f>E149+E150+E151</f>
        <v>8604.7199999999993</v>
      </c>
      <c r="F152" s="21">
        <f t="shared" si="7"/>
        <v>34296.480000000003</v>
      </c>
    </row>
    <row r="153" spans="1:6" x14ac:dyDescent="0.45">
      <c r="A153" s="9" t="s">
        <v>749</v>
      </c>
      <c r="B153" s="19">
        <f>B35+B74+B86+B123+B127+B139+B140+B148+B152</f>
        <v>177531.78</v>
      </c>
      <c r="C153" s="19">
        <f t="shared" ref="C153:F153" si="8">C35+C74+C86+C123+C127+C139+C140+C148+C152</f>
        <v>220837.04</v>
      </c>
      <c r="D153" s="19">
        <f t="shared" si="8"/>
        <v>51481.47</v>
      </c>
      <c r="E153" s="19">
        <f t="shared" si="8"/>
        <v>91634.439999999988</v>
      </c>
      <c r="F153" s="19">
        <f t="shared" si="8"/>
        <v>541484.73</v>
      </c>
    </row>
    <row r="154" spans="1:6" x14ac:dyDescent="0.45">
      <c r="A154" s="9" t="s">
        <v>750</v>
      </c>
      <c r="B154" s="19">
        <f>B34-B153</f>
        <v>2362398.0900000003</v>
      </c>
      <c r="C154" s="20">
        <f>C34-C153</f>
        <v>-1996809.09</v>
      </c>
      <c r="D154" s="20">
        <f>D34-D153</f>
        <v>-40812.76</v>
      </c>
      <c r="E154" s="19">
        <f>E34-E153</f>
        <v>34396.240000000005</v>
      </c>
      <c r="F154" s="21">
        <f t="shared" si="7"/>
        <v>359172.48000000021</v>
      </c>
    </row>
    <row r="155" spans="1:6" x14ac:dyDescent="0.45">
      <c r="A155" s="9" t="s">
        <v>702</v>
      </c>
      <c r="B155" s="19">
        <f>B154+0</f>
        <v>2362398.0900000003</v>
      </c>
      <c r="C155" s="20">
        <f>C154+0</f>
        <v>-1996809.09</v>
      </c>
      <c r="D155" s="20">
        <f>D154+0</f>
        <v>-40812.76</v>
      </c>
      <c r="E155" s="19">
        <f>E154+0</f>
        <v>34396.240000000005</v>
      </c>
      <c r="F155" s="21">
        <f t="shared" si="7"/>
        <v>359172.48000000021</v>
      </c>
    </row>
    <row r="159" spans="1:6" x14ac:dyDescent="0.45">
      <c r="A159" s="31"/>
      <c r="B159" s="28"/>
      <c r="C159" s="28"/>
      <c r="D159" s="28"/>
      <c r="E159" s="28"/>
      <c r="F159" s="28"/>
    </row>
  </sheetData>
  <mergeCells count="4">
    <mergeCell ref="A1:F1"/>
    <mergeCell ref="A2:F2"/>
    <mergeCell ref="A3:F3"/>
    <mergeCell ref="A159:F159"/>
  </mergeCells>
  <pageMargins left="0.45" right="0.4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0E41-C9D6-4E32-8A53-52DA6D38628F}">
  <dimension ref="A1:K338"/>
  <sheetViews>
    <sheetView topLeftCell="D312" workbookViewId="0">
      <selection activeCell="J329" sqref="J329"/>
    </sheetView>
  </sheetViews>
  <sheetFormatPr defaultColWidth="11.28515625" defaultRowHeight="15.9" x14ac:dyDescent="0.45"/>
  <cols>
    <col min="1" max="1" width="57.35546875" style="1" customWidth="1"/>
    <col min="2" max="2" width="33.2109375" style="1" customWidth="1"/>
    <col min="3" max="3" width="14.35546875" style="1" customWidth="1"/>
    <col min="4" max="4" width="7.5" style="1" customWidth="1"/>
    <col min="5" max="5" width="33.2109375" style="1" customWidth="1"/>
    <col min="6" max="6" width="7.5" style="1" customWidth="1"/>
    <col min="7" max="7" width="13.5" style="1" customWidth="1"/>
    <col min="8" max="8" width="46.140625" style="1" customWidth="1"/>
    <col min="9" max="9" width="25.5" style="1" customWidth="1"/>
    <col min="10" max="11" width="16.140625" style="1" customWidth="1"/>
  </cols>
  <sheetData>
    <row r="1" spans="1:11" x14ac:dyDescent="0.4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45">
      <c r="A3" s="30" t="s">
        <v>713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x14ac:dyDescent="0.45">
      <c r="A5" s="10" t="s">
        <v>11</v>
      </c>
      <c r="B5" s="10" t="s">
        <v>703</v>
      </c>
      <c r="C5" s="10" t="s">
        <v>704</v>
      </c>
      <c r="D5" s="10" t="s">
        <v>705</v>
      </c>
      <c r="E5" s="10" t="s">
        <v>706</v>
      </c>
      <c r="F5" s="10" t="s">
        <v>707</v>
      </c>
      <c r="G5" s="10" t="s">
        <v>708</v>
      </c>
      <c r="H5" s="10" t="s">
        <v>709</v>
      </c>
      <c r="I5" s="10" t="s">
        <v>710</v>
      </c>
      <c r="J5" s="10" t="s">
        <v>711</v>
      </c>
      <c r="K5" s="10" t="s">
        <v>712</v>
      </c>
    </row>
    <row r="6" spans="1:11" x14ac:dyDescent="0.45">
      <c r="A6" s="2" t="s">
        <v>3</v>
      </c>
    </row>
    <row r="7" spans="1:11" x14ac:dyDescent="0.45">
      <c r="A7" s="2" t="s">
        <v>4</v>
      </c>
    </row>
    <row r="8" spans="1:11" x14ac:dyDescent="0.45">
      <c r="A8" s="2" t="s">
        <v>5</v>
      </c>
    </row>
    <row r="9" spans="1:11" x14ac:dyDescent="0.45">
      <c r="A9" s="2" t="s">
        <v>65</v>
      </c>
    </row>
    <row r="10" spans="1:11" x14ac:dyDescent="0.45">
      <c r="B10" s="11" t="s">
        <v>66</v>
      </c>
      <c r="C10" s="11" t="s">
        <v>24</v>
      </c>
      <c r="D10" s="11" t="s">
        <v>11</v>
      </c>
      <c r="E10" s="11" t="s">
        <v>29</v>
      </c>
      <c r="F10" s="11" t="s">
        <v>11</v>
      </c>
      <c r="G10" s="11" t="s">
        <v>11</v>
      </c>
      <c r="H10" s="11" t="s">
        <v>67</v>
      </c>
      <c r="I10" s="11" t="s">
        <v>26</v>
      </c>
      <c r="J10" s="12">
        <v>15405.85</v>
      </c>
      <c r="K10" s="12">
        <v>15405.85</v>
      </c>
    </row>
    <row r="11" spans="1:11" x14ac:dyDescent="0.45">
      <c r="A11" s="3" t="s">
        <v>68</v>
      </c>
      <c r="J11" s="13">
        <f>J10</f>
        <v>15405.85</v>
      </c>
    </row>
    <row r="12" spans="1:11" x14ac:dyDescent="0.45">
      <c r="A12" s="4" t="s">
        <v>69</v>
      </c>
      <c r="J12" s="13">
        <f>J11</f>
        <v>15405.85</v>
      </c>
    </row>
    <row r="13" spans="1:11" x14ac:dyDescent="0.45">
      <c r="A13" s="2" t="s">
        <v>70</v>
      </c>
    </row>
    <row r="14" spans="1:11" x14ac:dyDescent="0.45">
      <c r="A14" s="2" t="s">
        <v>76</v>
      </c>
    </row>
    <row r="15" spans="1:11" x14ac:dyDescent="0.45">
      <c r="B15" s="11" t="s">
        <v>86</v>
      </c>
      <c r="C15" s="11" t="s">
        <v>24</v>
      </c>
      <c r="D15" s="11" t="s">
        <v>11</v>
      </c>
      <c r="E15" s="11" t="s">
        <v>44</v>
      </c>
      <c r="F15" s="11" t="s">
        <v>11</v>
      </c>
      <c r="G15" s="11" t="s">
        <v>11</v>
      </c>
      <c r="H15" s="11" t="s">
        <v>11</v>
      </c>
      <c r="I15" s="11" t="s">
        <v>26</v>
      </c>
      <c r="J15" s="12">
        <v>707.91</v>
      </c>
      <c r="K15" s="12">
        <v>707.91</v>
      </c>
    </row>
    <row r="16" spans="1:11" x14ac:dyDescent="0.45">
      <c r="A16" s="3" t="s">
        <v>87</v>
      </c>
      <c r="J16" s="13">
        <f>J15</f>
        <v>707.91</v>
      </c>
    </row>
    <row r="17" spans="1:11" x14ac:dyDescent="0.45">
      <c r="A17" s="4" t="s">
        <v>88</v>
      </c>
      <c r="J17" s="13">
        <f>J16</f>
        <v>707.91</v>
      </c>
    </row>
    <row r="18" spans="1:11" x14ac:dyDescent="0.45">
      <c r="A18" s="2" t="s">
        <v>89</v>
      </c>
    </row>
    <row r="19" spans="1:11" x14ac:dyDescent="0.45">
      <c r="A19" s="2" t="s">
        <v>90</v>
      </c>
    </row>
    <row r="20" spans="1:11" x14ac:dyDescent="0.45">
      <c r="B20" s="11" t="s">
        <v>95</v>
      </c>
      <c r="C20" s="11" t="s">
        <v>24</v>
      </c>
      <c r="D20" s="11" t="s">
        <v>11</v>
      </c>
      <c r="E20" s="11" t="s">
        <v>11</v>
      </c>
      <c r="F20" s="11" t="s">
        <v>11</v>
      </c>
      <c r="G20" s="11" t="s">
        <v>11</v>
      </c>
      <c r="H20" s="11" t="s">
        <v>11</v>
      </c>
      <c r="I20" s="11" t="s">
        <v>26</v>
      </c>
      <c r="J20" s="12">
        <v>80</v>
      </c>
      <c r="K20" s="12">
        <v>80</v>
      </c>
    </row>
    <row r="21" spans="1:11" x14ac:dyDescent="0.45">
      <c r="A21" s="3" t="s">
        <v>96</v>
      </c>
      <c r="J21" s="13">
        <f>J20</f>
        <v>80</v>
      </c>
    </row>
    <row r="22" spans="1:11" x14ac:dyDescent="0.45">
      <c r="A22" s="2" t="s">
        <v>97</v>
      </c>
    </row>
    <row r="23" spans="1:11" x14ac:dyDescent="0.45">
      <c r="B23" s="11" t="s">
        <v>95</v>
      </c>
      <c r="C23" s="11" t="s">
        <v>24</v>
      </c>
      <c r="D23" s="11" t="s">
        <v>11</v>
      </c>
      <c r="E23" s="11" t="s">
        <v>11</v>
      </c>
      <c r="F23" s="11" t="s">
        <v>11</v>
      </c>
      <c r="G23" s="11" t="s">
        <v>11</v>
      </c>
      <c r="H23" s="11" t="s">
        <v>11</v>
      </c>
      <c r="I23" s="11" t="s">
        <v>26</v>
      </c>
      <c r="J23" s="12">
        <v>280.83</v>
      </c>
      <c r="K23" s="12">
        <v>280.83</v>
      </c>
    </row>
    <row r="24" spans="1:11" x14ac:dyDescent="0.45">
      <c r="A24" s="3" t="s">
        <v>98</v>
      </c>
      <c r="J24" s="13">
        <f>J23</f>
        <v>280.83</v>
      </c>
    </row>
    <row r="25" spans="1:11" x14ac:dyDescent="0.45">
      <c r="A25" s="2" t="s">
        <v>99</v>
      </c>
    </row>
    <row r="26" spans="1:11" x14ac:dyDescent="0.45">
      <c r="B26" s="11" t="s">
        <v>95</v>
      </c>
      <c r="C26" s="11" t="s">
        <v>24</v>
      </c>
      <c r="D26" s="11" t="s">
        <v>11</v>
      </c>
      <c r="E26" s="11" t="s">
        <v>11</v>
      </c>
      <c r="F26" s="11" t="s">
        <v>11</v>
      </c>
      <c r="G26" s="11" t="s">
        <v>11</v>
      </c>
      <c r="H26" s="11" t="s">
        <v>100</v>
      </c>
      <c r="I26" s="11" t="s">
        <v>26</v>
      </c>
      <c r="J26" s="12">
        <v>150</v>
      </c>
      <c r="K26" s="12">
        <v>150</v>
      </c>
    </row>
    <row r="27" spans="1:11" x14ac:dyDescent="0.45">
      <c r="A27" s="3" t="s">
        <v>101</v>
      </c>
      <c r="J27" s="13">
        <f>J26</f>
        <v>150</v>
      </c>
    </row>
    <row r="28" spans="1:11" x14ac:dyDescent="0.45">
      <c r="A28" s="4" t="s">
        <v>104</v>
      </c>
      <c r="J28" s="13">
        <f>J21+J24+J27</f>
        <v>510.83</v>
      </c>
    </row>
    <row r="29" spans="1:11" x14ac:dyDescent="0.45">
      <c r="A29" s="2" t="s">
        <v>105</v>
      </c>
    </row>
    <row r="30" spans="1:11" x14ac:dyDescent="0.45">
      <c r="A30" s="2" t="s">
        <v>106</v>
      </c>
    </row>
    <row r="31" spans="1:11" x14ac:dyDescent="0.45">
      <c r="B31" s="11" t="s">
        <v>112</v>
      </c>
      <c r="C31" s="11" t="s">
        <v>24</v>
      </c>
      <c r="D31" s="11" t="s">
        <v>108</v>
      </c>
      <c r="E31" s="11" t="s">
        <v>11</v>
      </c>
      <c r="F31" s="11" t="s">
        <v>11</v>
      </c>
      <c r="G31" s="11" t="s">
        <v>11</v>
      </c>
      <c r="H31" s="11" t="s">
        <v>11</v>
      </c>
      <c r="I31" s="11" t="s">
        <v>13</v>
      </c>
      <c r="J31" s="12">
        <v>137.1</v>
      </c>
      <c r="K31" s="12">
        <v>137.1</v>
      </c>
    </row>
    <row r="32" spans="1:11" x14ac:dyDescent="0.45">
      <c r="B32" s="11" t="s">
        <v>112</v>
      </c>
      <c r="C32" s="11" t="s">
        <v>24</v>
      </c>
      <c r="D32" s="11" t="s">
        <v>108</v>
      </c>
      <c r="E32" s="11" t="s">
        <v>11</v>
      </c>
      <c r="F32" s="11" t="s">
        <v>11</v>
      </c>
      <c r="G32" s="11" t="s">
        <v>11</v>
      </c>
      <c r="H32" s="11" t="s">
        <v>11</v>
      </c>
      <c r="I32" s="11" t="s">
        <v>109</v>
      </c>
      <c r="J32" s="12">
        <v>88.83</v>
      </c>
      <c r="K32" s="12">
        <v>225.93</v>
      </c>
    </row>
    <row r="33" spans="1:11" x14ac:dyDescent="0.45">
      <c r="B33" s="11" t="s">
        <v>112</v>
      </c>
      <c r="C33" s="11" t="s">
        <v>24</v>
      </c>
      <c r="D33" s="11" t="s">
        <v>11</v>
      </c>
      <c r="E33" s="11" t="s">
        <v>11</v>
      </c>
      <c r="F33" s="11" t="s">
        <v>11</v>
      </c>
      <c r="G33" s="11" t="s">
        <v>11</v>
      </c>
      <c r="H33" s="11" t="s">
        <v>11</v>
      </c>
      <c r="I33" s="11" t="s">
        <v>26</v>
      </c>
      <c r="J33" s="12">
        <v>4323.79</v>
      </c>
      <c r="K33" s="12">
        <v>4549.72</v>
      </c>
    </row>
    <row r="34" spans="1:11" x14ac:dyDescent="0.45">
      <c r="A34" s="3" t="s">
        <v>113</v>
      </c>
      <c r="J34" s="13">
        <f>J31+J32+J33</f>
        <v>4549.72</v>
      </c>
    </row>
    <row r="35" spans="1:11" x14ac:dyDescent="0.45">
      <c r="A35" s="2" t="s">
        <v>114</v>
      </c>
    </row>
    <row r="36" spans="1:11" x14ac:dyDescent="0.45">
      <c r="B36" s="11" t="s">
        <v>95</v>
      </c>
      <c r="C36" s="11" t="s">
        <v>24</v>
      </c>
      <c r="D36" s="11" t="s">
        <v>11</v>
      </c>
      <c r="E36" s="11" t="s">
        <v>11</v>
      </c>
      <c r="F36" s="11" t="s">
        <v>11</v>
      </c>
      <c r="G36" s="11" t="s">
        <v>11</v>
      </c>
      <c r="H36" s="11" t="s">
        <v>115</v>
      </c>
      <c r="I36" s="11" t="s">
        <v>26</v>
      </c>
      <c r="J36" s="12">
        <v>61160</v>
      </c>
      <c r="K36" s="12">
        <v>61160</v>
      </c>
    </row>
    <row r="37" spans="1:11" x14ac:dyDescent="0.45">
      <c r="A37" s="3" t="s">
        <v>116</v>
      </c>
      <c r="J37" s="13">
        <f>J36</f>
        <v>61160</v>
      </c>
    </row>
    <row r="38" spans="1:11" x14ac:dyDescent="0.45">
      <c r="A38" s="2" t="s">
        <v>833</v>
      </c>
    </row>
    <row r="39" spans="1:11" x14ac:dyDescent="0.45">
      <c r="B39" s="11" t="s">
        <v>172</v>
      </c>
      <c r="C39" s="11" t="s">
        <v>8</v>
      </c>
      <c r="D39" s="11" t="s">
        <v>680</v>
      </c>
      <c r="E39" s="11" t="s">
        <v>681</v>
      </c>
      <c r="F39" s="11" t="s">
        <v>11</v>
      </c>
      <c r="G39" s="11" t="s">
        <v>11</v>
      </c>
      <c r="H39" s="11" t="s">
        <v>834</v>
      </c>
      <c r="I39" s="11" t="s">
        <v>13</v>
      </c>
      <c r="J39" s="12">
        <v>-14</v>
      </c>
      <c r="K39" s="12">
        <v>-14</v>
      </c>
    </row>
    <row r="40" spans="1:11" x14ac:dyDescent="0.45">
      <c r="A40" s="3" t="s">
        <v>835</v>
      </c>
      <c r="J40" s="13">
        <f>J39</f>
        <v>-14</v>
      </c>
    </row>
    <row r="41" spans="1:11" x14ac:dyDescent="0.45">
      <c r="A41" s="2" t="s">
        <v>122</v>
      </c>
    </row>
    <row r="42" spans="1:11" x14ac:dyDescent="0.45">
      <c r="B42" s="11" t="s">
        <v>95</v>
      </c>
      <c r="C42" s="11" t="s">
        <v>24</v>
      </c>
      <c r="D42" s="11" t="s">
        <v>11</v>
      </c>
      <c r="E42" s="11" t="s">
        <v>11</v>
      </c>
      <c r="F42" s="11" t="s">
        <v>11</v>
      </c>
      <c r="G42" s="11" t="s">
        <v>11</v>
      </c>
      <c r="H42" s="11" t="s">
        <v>11</v>
      </c>
      <c r="I42" s="11" t="s">
        <v>26</v>
      </c>
      <c r="J42" s="12">
        <v>25</v>
      </c>
      <c r="K42" s="12">
        <v>25</v>
      </c>
    </row>
    <row r="43" spans="1:11" x14ac:dyDescent="0.45">
      <c r="B43" s="11" t="s">
        <v>95</v>
      </c>
      <c r="C43" s="11" t="s">
        <v>24</v>
      </c>
      <c r="D43" s="11" t="s">
        <v>11</v>
      </c>
      <c r="E43" s="11" t="s">
        <v>11</v>
      </c>
      <c r="F43" s="11" t="s">
        <v>11</v>
      </c>
      <c r="G43" s="11" t="s">
        <v>11</v>
      </c>
      <c r="H43" s="11" t="s">
        <v>11</v>
      </c>
      <c r="I43" s="11" t="s">
        <v>26</v>
      </c>
      <c r="J43" s="12">
        <v>25</v>
      </c>
      <c r="K43" s="12">
        <v>50</v>
      </c>
    </row>
    <row r="44" spans="1:11" x14ac:dyDescent="0.45">
      <c r="B44" s="11" t="s">
        <v>95</v>
      </c>
      <c r="C44" s="11" t="s">
        <v>24</v>
      </c>
      <c r="D44" s="11" t="s">
        <v>11</v>
      </c>
      <c r="E44" s="11" t="s">
        <v>11</v>
      </c>
      <c r="F44" s="11" t="s">
        <v>11</v>
      </c>
      <c r="G44" s="11" t="s">
        <v>11</v>
      </c>
      <c r="H44" s="11" t="s">
        <v>11</v>
      </c>
      <c r="I44" s="11" t="s">
        <v>26</v>
      </c>
      <c r="J44" s="12">
        <v>100</v>
      </c>
      <c r="K44" s="12">
        <v>150</v>
      </c>
    </row>
    <row r="45" spans="1:11" x14ac:dyDescent="0.45">
      <c r="A45" s="3" t="s">
        <v>123</v>
      </c>
      <c r="J45" s="13">
        <f>J42+J43+J44</f>
        <v>150</v>
      </c>
    </row>
    <row r="46" spans="1:11" x14ac:dyDescent="0.45">
      <c r="A46" s="4" t="s">
        <v>124</v>
      </c>
      <c r="J46" s="13">
        <f>J34+J37+J40+J45</f>
        <v>65845.72</v>
      </c>
    </row>
    <row r="47" spans="1:11" x14ac:dyDescent="0.45">
      <c r="A47" s="2" t="s">
        <v>125</v>
      </c>
    </row>
    <row r="48" spans="1:11" x14ac:dyDescent="0.45">
      <c r="B48" s="11" t="s">
        <v>112</v>
      </c>
      <c r="C48" s="11" t="s">
        <v>20</v>
      </c>
      <c r="D48" s="11" t="s">
        <v>132</v>
      </c>
      <c r="E48" s="11" t="s">
        <v>11</v>
      </c>
      <c r="F48" s="11" t="s">
        <v>11</v>
      </c>
      <c r="G48" s="11" t="s">
        <v>11</v>
      </c>
      <c r="H48" s="11" t="s">
        <v>127</v>
      </c>
      <c r="I48" s="11" t="s">
        <v>11</v>
      </c>
      <c r="J48" s="12">
        <v>9267.65</v>
      </c>
      <c r="K48" s="12">
        <v>9267.65</v>
      </c>
    </row>
    <row r="49" spans="1:11" x14ac:dyDescent="0.45">
      <c r="A49" s="4" t="s">
        <v>133</v>
      </c>
      <c r="J49" s="13">
        <f>J48</f>
        <v>9267.65</v>
      </c>
    </row>
    <row r="50" spans="1:11" x14ac:dyDescent="0.45">
      <c r="A50" s="2" t="s">
        <v>134</v>
      </c>
    </row>
    <row r="51" spans="1:11" x14ac:dyDescent="0.45">
      <c r="B51" s="11" t="s">
        <v>138</v>
      </c>
      <c r="C51" s="11" t="s">
        <v>24</v>
      </c>
      <c r="D51" s="11" t="s">
        <v>11</v>
      </c>
      <c r="E51" s="11" t="s">
        <v>44</v>
      </c>
      <c r="F51" s="11" t="s">
        <v>11</v>
      </c>
      <c r="G51" s="11" t="s">
        <v>11</v>
      </c>
      <c r="H51" s="11" t="s">
        <v>139</v>
      </c>
      <c r="I51" s="11" t="s">
        <v>26</v>
      </c>
      <c r="J51" s="12">
        <v>33057.72</v>
      </c>
      <c r="K51" s="12">
        <v>33057.72</v>
      </c>
    </row>
    <row r="52" spans="1:11" x14ac:dyDescent="0.45">
      <c r="A52" s="4" t="s">
        <v>140</v>
      </c>
      <c r="J52" s="13">
        <f>J51</f>
        <v>33057.72</v>
      </c>
    </row>
    <row r="53" spans="1:11" x14ac:dyDescent="0.45">
      <c r="A53" s="2" t="s">
        <v>141</v>
      </c>
    </row>
    <row r="54" spans="1:11" x14ac:dyDescent="0.45">
      <c r="B54" s="11" t="s">
        <v>95</v>
      </c>
      <c r="C54" s="11" t="s">
        <v>24</v>
      </c>
      <c r="D54" s="11" t="s">
        <v>11</v>
      </c>
      <c r="E54" s="11" t="s">
        <v>11</v>
      </c>
      <c r="F54" s="11" t="s">
        <v>11</v>
      </c>
      <c r="G54" s="11" t="s">
        <v>11</v>
      </c>
      <c r="H54" s="11" t="s">
        <v>11</v>
      </c>
      <c r="I54" s="11" t="s">
        <v>26</v>
      </c>
      <c r="J54" s="12">
        <v>80</v>
      </c>
      <c r="K54" s="12">
        <v>80</v>
      </c>
    </row>
    <row r="55" spans="1:11" x14ac:dyDescent="0.45">
      <c r="B55" s="11" t="s">
        <v>95</v>
      </c>
      <c r="C55" s="11" t="s">
        <v>24</v>
      </c>
      <c r="D55" s="11" t="s">
        <v>11</v>
      </c>
      <c r="E55" s="11" t="s">
        <v>11</v>
      </c>
      <c r="F55" s="11" t="s">
        <v>11</v>
      </c>
      <c r="G55" s="11" t="s">
        <v>11</v>
      </c>
      <c r="H55" s="11" t="s">
        <v>11</v>
      </c>
      <c r="I55" s="11" t="s">
        <v>26</v>
      </c>
      <c r="J55" s="12">
        <v>75</v>
      </c>
      <c r="K55" s="12">
        <v>155</v>
      </c>
    </row>
    <row r="56" spans="1:11" x14ac:dyDescent="0.45">
      <c r="B56" s="11" t="s">
        <v>95</v>
      </c>
      <c r="C56" s="11" t="s">
        <v>24</v>
      </c>
      <c r="D56" s="11" t="s">
        <v>11</v>
      </c>
      <c r="E56" s="11" t="s">
        <v>11</v>
      </c>
      <c r="F56" s="11" t="s">
        <v>11</v>
      </c>
      <c r="G56" s="11" t="s">
        <v>11</v>
      </c>
      <c r="H56" s="11" t="s">
        <v>11</v>
      </c>
      <c r="I56" s="11" t="s">
        <v>26</v>
      </c>
      <c r="J56" s="12">
        <v>100</v>
      </c>
      <c r="K56" s="12">
        <v>255</v>
      </c>
    </row>
    <row r="57" spans="1:11" x14ac:dyDescent="0.45">
      <c r="B57" s="11" t="s">
        <v>95</v>
      </c>
      <c r="C57" s="11" t="s">
        <v>24</v>
      </c>
      <c r="D57" s="11" t="s">
        <v>11</v>
      </c>
      <c r="E57" s="11" t="s">
        <v>11</v>
      </c>
      <c r="F57" s="11" t="s">
        <v>11</v>
      </c>
      <c r="G57" s="11" t="s">
        <v>11</v>
      </c>
      <c r="H57" s="11" t="s">
        <v>11</v>
      </c>
      <c r="I57" s="11" t="s">
        <v>26</v>
      </c>
      <c r="J57" s="12">
        <v>300</v>
      </c>
      <c r="K57" s="12">
        <v>555</v>
      </c>
    </row>
    <row r="58" spans="1:11" x14ac:dyDescent="0.45">
      <c r="B58" s="11" t="s">
        <v>95</v>
      </c>
      <c r="C58" s="11" t="s">
        <v>24</v>
      </c>
      <c r="D58" s="11" t="s">
        <v>11</v>
      </c>
      <c r="E58" s="11" t="s">
        <v>11</v>
      </c>
      <c r="F58" s="11" t="s">
        <v>11</v>
      </c>
      <c r="G58" s="11" t="s">
        <v>11</v>
      </c>
      <c r="H58" s="11" t="s">
        <v>11</v>
      </c>
      <c r="I58" s="11" t="s">
        <v>26</v>
      </c>
      <c r="J58" s="12">
        <v>100</v>
      </c>
      <c r="K58" s="12">
        <v>655</v>
      </c>
    </row>
    <row r="59" spans="1:11" x14ac:dyDescent="0.45">
      <c r="B59" s="11" t="s">
        <v>95</v>
      </c>
      <c r="C59" s="11" t="s">
        <v>24</v>
      </c>
      <c r="D59" s="11" t="s">
        <v>11</v>
      </c>
      <c r="E59" s="11" t="s">
        <v>11</v>
      </c>
      <c r="F59" s="11" t="s">
        <v>11</v>
      </c>
      <c r="G59" s="11" t="s">
        <v>11</v>
      </c>
      <c r="H59" s="11" t="s">
        <v>11</v>
      </c>
      <c r="I59" s="11" t="s">
        <v>26</v>
      </c>
      <c r="J59" s="12">
        <v>120</v>
      </c>
      <c r="K59" s="12">
        <v>775</v>
      </c>
    </row>
    <row r="60" spans="1:11" x14ac:dyDescent="0.45">
      <c r="B60" s="11" t="s">
        <v>95</v>
      </c>
      <c r="C60" s="11" t="s">
        <v>24</v>
      </c>
      <c r="D60" s="11" t="s">
        <v>11</v>
      </c>
      <c r="E60" s="11" t="s">
        <v>11</v>
      </c>
      <c r="F60" s="11" t="s">
        <v>11</v>
      </c>
      <c r="G60" s="11" t="s">
        <v>11</v>
      </c>
      <c r="H60" s="11" t="s">
        <v>11</v>
      </c>
      <c r="I60" s="11" t="s">
        <v>26</v>
      </c>
      <c r="J60" s="12">
        <v>200</v>
      </c>
      <c r="K60" s="12">
        <v>975</v>
      </c>
    </row>
    <row r="61" spans="1:11" x14ac:dyDescent="0.45">
      <c r="B61" s="11" t="s">
        <v>95</v>
      </c>
      <c r="C61" s="11" t="s">
        <v>24</v>
      </c>
      <c r="D61" s="11" t="s">
        <v>11</v>
      </c>
      <c r="E61" s="11" t="s">
        <v>11</v>
      </c>
      <c r="F61" s="11" t="s">
        <v>11</v>
      </c>
      <c r="G61" s="11" t="s">
        <v>11</v>
      </c>
      <c r="H61" s="11" t="s">
        <v>11</v>
      </c>
      <c r="I61" s="11" t="s">
        <v>26</v>
      </c>
      <c r="J61" s="12">
        <v>100</v>
      </c>
      <c r="K61" s="12">
        <v>1075</v>
      </c>
    </row>
    <row r="62" spans="1:11" x14ac:dyDescent="0.45">
      <c r="B62" s="11" t="s">
        <v>95</v>
      </c>
      <c r="C62" s="11" t="s">
        <v>24</v>
      </c>
      <c r="D62" s="11" t="s">
        <v>11</v>
      </c>
      <c r="E62" s="11" t="s">
        <v>11</v>
      </c>
      <c r="F62" s="11" t="s">
        <v>11</v>
      </c>
      <c r="G62" s="11" t="s">
        <v>11</v>
      </c>
      <c r="H62" s="11" t="s">
        <v>11</v>
      </c>
      <c r="I62" s="11" t="s">
        <v>26</v>
      </c>
      <c r="J62" s="12">
        <v>160</v>
      </c>
      <c r="K62" s="12">
        <v>1235</v>
      </c>
    </row>
    <row r="63" spans="1:11" x14ac:dyDescent="0.45">
      <c r="A63" s="4" t="s">
        <v>142</v>
      </c>
      <c r="J63" s="13">
        <f>J54+J55+J56+J57+J58+J59+J60+J61+J62</f>
        <v>1235</v>
      </c>
    </row>
    <row r="64" spans="1:11" x14ac:dyDescent="0.45">
      <c r="A64" s="5" t="s">
        <v>143</v>
      </c>
      <c r="J64" s="13">
        <f>J12+J17+J28+J46+J49+J52+J63</f>
        <v>126030.68</v>
      </c>
    </row>
    <row r="65" spans="1:11" x14ac:dyDescent="0.45">
      <c r="B65" s="11" t="s">
        <v>144</v>
      </c>
      <c r="J65" s="11"/>
    </row>
    <row r="66" spans="1:11" x14ac:dyDescent="0.45">
      <c r="A66" s="5" t="s">
        <v>145</v>
      </c>
      <c r="J66" s="13">
        <f>J64-J65</f>
        <v>126030.68</v>
      </c>
    </row>
    <row r="67" spans="1:11" x14ac:dyDescent="0.45">
      <c r="A67" s="2" t="s">
        <v>146</v>
      </c>
    </row>
    <row r="68" spans="1:11" x14ac:dyDescent="0.45">
      <c r="A68" s="2" t="s">
        <v>147</v>
      </c>
    </row>
    <row r="69" spans="1:11" x14ac:dyDescent="0.45">
      <c r="A69" s="2" t="s">
        <v>148</v>
      </c>
    </row>
    <row r="70" spans="1:11" x14ac:dyDescent="0.45">
      <c r="A70" s="2" t="s">
        <v>149</v>
      </c>
    </row>
    <row r="71" spans="1:11" x14ac:dyDescent="0.45">
      <c r="B71" s="11" t="s">
        <v>167</v>
      </c>
      <c r="C71" s="11" t="s">
        <v>8</v>
      </c>
      <c r="D71" s="11" t="s">
        <v>150</v>
      </c>
      <c r="E71" s="11" t="s">
        <v>151</v>
      </c>
      <c r="F71" s="11" t="s">
        <v>11</v>
      </c>
      <c r="G71" s="11" t="s">
        <v>11</v>
      </c>
      <c r="H71" s="11" t="s">
        <v>168</v>
      </c>
      <c r="I71" s="11" t="s">
        <v>13</v>
      </c>
      <c r="J71" s="12">
        <v>768.75</v>
      </c>
      <c r="K71" s="12">
        <v>768.75</v>
      </c>
    </row>
    <row r="72" spans="1:11" x14ac:dyDescent="0.45">
      <c r="B72" s="11" t="s">
        <v>167</v>
      </c>
      <c r="C72" s="11" t="s">
        <v>8</v>
      </c>
      <c r="D72" s="11" t="s">
        <v>150</v>
      </c>
      <c r="E72" s="11" t="s">
        <v>151</v>
      </c>
      <c r="F72" s="11" t="s">
        <v>11</v>
      </c>
      <c r="G72" s="11" t="s">
        <v>11</v>
      </c>
      <c r="H72" s="11" t="s">
        <v>153</v>
      </c>
      <c r="I72" s="11" t="s">
        <v>13</v>
      </c>
      <c r="J72" s="12">
        <v>-11.15</v>
      </c>
      <c r="K72" s="12">
        <v>757.6</v>
      </c>
    </row>
    <row r="73" spans="1:11" x14ac:dyDescent="0.45">
      <c r="B73" s="11" t="s">
        <v>167</v>
      </c>
      <c r="C73" s="11" t="s">
        <v>8</v>
      </c>
      <c r="D73" s="11" t="s">
        <v>150</v>
      </c>
      <c r="E73" s="11" t="s">
        <v>151</v>
      </c>
      <c r="F73" s="11" t="s">
        <v>11</v>
      </c>
      <c r="G73" s="11" t="s">
        <v>11</v>
      </c>
      <c r="H73" s="11" t="s">
        <v>169</v>
      </c>
      <c r="I73" s="11" t="s">
        <v>13</v>
      </c>
      <c r="J73" s="12">
        <v>-47.66</v>
      </c>
      <c r="K73" s="12">
        <v>709.94</v>
      </c>
    </row>
    <row r="74" spans="1:11" x14ac:dyDescent="0.45">
      <c r="B74" s="11" t="s">
        <v>167</v>
      </c>
      <c r="C74" s="11" t="s">
        <v>8</v>
      </c>
      <c r="D74" s="11" t="s">
        <v>150</v>
      </c>
      <c r="E74" s="11" t="s">
        <v>155</v>
      </c>
      <c r="F74" s="11" t="s">
        <v>11</v>
      </c>
      <c r="G74" s="11" t="s">
        <v>11</v>
      </c>
      <c r="H74" s="11" t="s">
        <v>168</v>
      </c>
      <c r="I74" s="11" t="s">
        <v>13</v>
      </c>
      <c r="J74" s="12">
        <v>384.38</v>
      </c>
      <c r="K74" s="12">
        <v>1094.3200000000002</v>
      </c>
    </row>
    <row r="75" spans="1:11" x14ac:dyDescent="0.45">
      <c r="B75" s="11" t="s">
        <v>167</v>
      </c>
      <c r="C75" s="11" t="s">
        <v>8</v>
      </c>
      <c r="D75" s="11" t="s">
        <v>150</v>
      </c>
      <c r="E75" s="11" t="s">
        <v>155</v>
      </c>
      <c r="F75" s="11" t="s">
        <v>11</v>
      </c>
      <c r="G75" s="11" t="s">
        <v>11</v>
      </c>
      <c r="H75" s="11" t="s">
        <v>153</v>
      </c>
      <c r="I75" s="11" t="s">
        <v>13</v>
      </c>
      <c r="J75" s="12">
        <v>-5.57</v>
      </c>
      <c r="K75" s="12">
        <v>1088.7500000000002</v>
      </c>
    </row>
    <row r="76" spans="1:11" x14ac:dyDescent="0.45">
      <c r="B76" s="11" t="s">
        <v>167</v>
      </c>
      <c r="C76" s="11" t="s">
        <v>8</v>
      </c>
      <c r="D76" s="11" t="s">
        <v>150</v>
      </c>
      <c r="E76" s="11" t="s">
        <v>155</v>
      </c>
      <c r="F76" s="11" t="s">
        <v>11</v>
      </c>
      <c r="G76" s="11" t="s">
        <v>11</v>
      </c>
      <c r="H76" s="11" t="s">
        <v>170</v>
      </c>
      <c r="I76" s="11" t="s">
        <v>13</v>
      </c>
      <c r="J76" s="12">
        <v>-23.83</v>
      </c>
      <c r="K76" s="12">
        <v>1064.9200000000003</v>
      </c>
    </row>
    <row r="77" spans="1:11" x14ac:dyDescent="0.45">
      <c r="B77" s="11" t="s">
        <v>167</v>
      </c>
      <c r="C77" s="11" t="s">
        <v>8</v>
      </c>
      <c r="D77" s="11" t="s">
        <v>150</v>
      </c>
      <c r="E77" s="11" t="s">
        <v>158</v>
      </c>
      <c r="F77" s="11" t="s">
        <v>11</v>
      </c>
      <c r="G77" s="11" t="s">
        <v>11</v>
      </c>
      <c r="H77" s="11" t="s">
        <v>168</v>
      </c>
      <c r="I77" s="11" t="s">
        <v>13</v>
      </c>
      <c r="J77" s="12">
        <v>384.38</v>
      </c>
      <c r="K77" s="12">
        <v>1449.3000000000002</v>
      </c>
    </row>
    <row r="78" spans="1:11" x14ac:dyDescent="0.45">
      <c r="B78" s="11" t="s">
        <v>167</v>
      </c>
      <c r="C78" s="11" t="s">
        <v>8</v>
      </c>
      <c r="D78" s="11" t="s">
        <v>150</v>
      </c>
      <c r="E78" s="11" t="s">
        <v>158</v>
      </c>
      <c r="F78" s="11" t="s">
        <v>11</v>
      </c>
      <c r="G78" s="11" t="s">
        <v>11</v>
      </c>
      <c r="H78" s="11" t="s">
        <v>153</v>
      </c>
      <c r="I78" s="11" t="s">
        <v>13</v>
      </c>
      <c r="J78" s="12">
        <v>-5.57</v>
      </c>
      <c r="K78" s="12">
        <v>1443.7300000000002</v>
      </c>
    </row>
    <row r="79" spans="1:11" x14ac:dyDescent="0.45">
      <c r="B79" s="11" t="s">
        <v>167</v>
      </c>
      <c r="C79" s="11" t="s">
        <v>8</v>
      </c>
      <c r="D79" s="11" t="s">
        <v>150</v>
      </c>
      <c r="E79" s="11" t="s">
        <v>158</v>
      </c>
      <c r="F79" s="11" t="s">
        <v>11</v>
      </c>
      <c r="G79" s="11" t="s">
        <v>11</v>
      </c>
      <c r="H79" s="11" t="s">
        <v>170</v>
      </c>
      <c r="I79" s="11" t="s">
        <v>13</v>
      </c>
      <c r="J79" s="12">
        <v>-23.83</v>
      </c>
      <c r="K79" s="12">
        <v>1419.9000000000003</v>
      </c>
    </row>
    <row r="80" spans="1:11" x14ac:dyDescent="0.45">
      <c r="B80" s="11" t="s">
        <v>167</v>
      </c>
      <c r="C80" s="11" t="s">
        <v>8</v>
      </c>
      <c r="D80" s="11" t="s">
        <v>150</v>
      </c>
      <c r="E80" s="11" t="s">
        <v>157</v>
      </c>
      <c r="F80" s="11" t="s">
        <v>11</v>
      </c>
      <c r="G80" s="11" t="s">
        <v>11</v>
      </c>
      <c r="H80" s="11" t="s">
        <v>171</v>
      </c>
      <c r="I80" s="11" t="s">
        <v>13</v>
      </c>
      <c r="J80" s="12">
        <v>384.38</v>
      </c>
      <c r="K80" s="12">
        <v>1804.2800000000002</v>
      </c>
    </row>
    <row r="81" spans="1:11" x14ac:dyDescent="0.45">
      <c r="B81" s="11" t="s">
        <v>167</v>
      </c>
      <c r="C81" s="11" t="s">
        <v>8</v>
      </c>
      <c r="D81" s="11" t="s">
        <v>150</v>
      </c>
      <c r="E81" s="11" t="s">
        <v>157</v>
      </c>
      <c r="F81" s="11" t="s">
        <v>11</v>
      </c>
      <c r="G81" s="11" t="s">
        <v>11</v>
      </c>
      <c r="H81" s="11" t="s">
        <v>153</v>
      </c>
      <c r="I81" s="11" t="s">
        <v>13</v>
      </c>
      <c r="J81" s="12">
        <v>-5.57</v>
      </c>
      <c r="K81" s="12">
        <v>1798.7100000000003</v>
      </c>
    </row>
    <row r="82" spans="1:11" x14ac:dyDescent="0.45">
      <c r="B82" s="11" t="s">
        <v>167</v>
      </c>
      <c r="C82" s="11" t="s">
        <v>8</v>
      </c>
      <c r="D82" s="11" t="s">
        <v>150</v>
      </c>
      <c r="E82" s="11" t="s">
        <v>157</v>
      </c>
      <c r="F82" s="11" t="s">
        <v>11</v>
      </c>
      <c r="G82" s="11" t="s">
        <v>11</v>
      </c>
      <c r="H82" s="11" t="s">
        <v>154</v>
      </c>
      <c r="I82" s="11" t="s">
        <v>13</v>
      </c>
      <c r="J82" s="12">
        <v>-23.83</v>
      </c>
      <c r="K82" s="12">
        <v>1774.8800000000003</v>
      </c>
    </row>
    <row r="83" spans="1:11" x14ac:dyDescent="0.45">
      <c r="B83" s="11" t="s">
        <v>172</v>
      </c>
      <c r="C83" s="11" t="s">
        <v>8</v>
      </c>
      <c r="D83" s="11" t="s">
        <v>173</v>
      </c>
      <c r="E83" s="11" t="s">
        <v>160</v>
      </c>
      <c r="F83" s="11" t="s">
        <v>11</v>
      </c>
      <c r="G83" s="11" t="s">
        <v>11</v>
      </c>
      <c r="H83" s="11" t="s">
        <v>171</v>
      </c>
      <c r="I83" s="11" t="s">
        <v>13</v>
      </c>
      <c r="J83" s="12">
        <v>384.38</v>
      </c>
      <c r="K83" s="12">
        <v>2159.2600000000002</v>
      </c>
    </row>
    <row r="84" spans="1:11" x14ac:dyDescent="0.45">
      <c r="B84" s="11" t="s">
        <v>172</v>
      </c>
      <c r="C84" s="11" t="s">
        <v>8</v>
      </c>
      <c r="D84" s="11" t="s">
        <v>173</v>
      </c>
      <c r="E84" s="11" t="s">
        <v>160</v>
      </c>
      <c r="F84" s="11" t="s">
        <v>11</v>
      </c>
      <c r="G84" s="11" t="s">
        <v>11</v>
      </c>
      <c r="H84" s="11" t="s">
        <v>153</v>
      </c>
      <c r="I84" s="11" t="s">
        <v>13</v>
      </c>
      <c r="J84" s="12">
        <v>-5.57</v>
      </c>
      <c r="K84" s="12">
        <v>2153.69</v>
      </c>
    </row>
    <row r="85" spans="1:11" x14ac:dyDescent="0.45">
      <c r="B85" s="11" t="s">
        <v>172</v>
      </c>
      <c r="C85" s="11" t="s">
        <v>8</v>
      </c>
      <c r="D85" s="11" t="s">
        <v>173</v>
      </c>
      <c r="E85" s="11" t="s">
        <v>160</v>
      </c>
      <c r="F85" s="11" t="s">
        <v>11</v>
      </c>
      <c r="G85" s="11" t="s">
        <v>11</v>
      </c>
      <c r="H85" s="11" t="s">
        <v>170</v>
      </c>
      <c r="I85" s="11" t="s">
        <v>13</v>
      </c>
      <c r="J85" s="12">
        <v>-23.83</v>
      </c>
      <c r="K85" s="12">
        <v>2129.86</v>
      </c>
    </row>
    <row r="86" spans="1:11" x14ac:dyDescent="0.45">
      <c r="B86" s="11" t="s">
        <v>174</v>
      </c>
      <c r="C86" s="11" t="s">
        <v>8</v>
      </c>
      <c r="D86" s="11" t="s">
        <v>161</v>
      </c>
      <c r="E86" s="11" t="s">
        <v>162</v>
      </c>
      <c r="F86" s="11" t="s">
        <v>11</v>
      </c>
      <c r="G86" s="11" t="s">
        <v>11</v>
      </c>
      <c r="H86" s="11" t="s">
        <v>163</v>
      </c>
      <c r="I86" s="11" t="s">
        <v>26</v>
      </c>
      <c r="J86" s="12">
        <v>352.86</v>
      </c>
      <c r="K86" s="12">
        <v>2482.7200000000003</v>
      </c>
    </row>
    <row r="87" spans="1:11" x14ac:dyDescent="0.45">
      <c r="A87" s="6" t="s">
        <v>175</v>
      </c>
      <c r="J87" s="13">
        <f>J71+J72+J73+J74+J75+J76+J77+J78+J79+J80+J81+J82+J83+J84+J85+J86</f>
        <v>2482.7200000000003</v>
      </c>
    </row>
    <row r="88" spans="1:11" x14ac:dyDescent="0.45">
      <c r="A88" s="2" t="s">
        <v>176</v>
      </c>
    </row>
    <row r="89" spans="1:11" x14ac:dyDescent="0.45">
      <c r="A89" s="2" t="s">
        <v>177</v>
      </c>
    </row>
    <row r="90" spans="1:11" x14ac:dyDescent="0.45">
      <c r="B90" s="11" t="s">
        <v>167</v>
      </c>
      <c r="C90" s="11" t="s">
        <v>8</v>
      </c>
      <c r="D90" s="11" t="s">
        <v>150</v>
      </c>
      <c r="E90" s="11" t="s">
        <v>178</v>
      </c>
      <c r="F90" s="11" t="s">
        <v>11</v>
      </c>
      <c r="G90" s="11" t="s">
        <v>11</v>
      </c>
      <c r="H90" s="11" t="s">
        <v>186</v>
      </c>
      <c r="I90" s="11" t="s">
        <v>13</v>
      </c>
      <c r="J90" s="12">
        <v>527.36</v>
      </c>
      <c r="K90" s="12">
        <v>527.36</v>
      </c>
    </row>
    <row r="91" spans="1:11" x14ac:dyDescent="0.45">
      <c r="B91" s="11" t="s">
        <v>167</v>
      </c>
      <c r="C91" s="11" t="s">
        <v>8</v>
      </c>
      <c r="D91" s="11" t="s">
        <v>150</v>
      </c>
      <c r="E91" s="11" t="s">
        <v>178</v>
      </c>
      <c r="F91" s="11" t="s">
        <v>11</v>
      </c>
      <c r="G91" s="11" t="s">
        <v>11</v>
      </c>
      <c r="H91" s="11" t="s">
        <v>153</v>
      </c>
      <c r="I91" s="11" t="s">
        <v>13</v>
      </c>
      <c r="J91" s="12">
        <v>-7.65</v>
      </c>
      <c r="K91" s="12">
        <v>519.71</v>
      </c>
    </row>
    <row r="92" spans="1:11" x14ac:dyDescent="0.45">
      <c r="B92" s="11" t="s">
        <v>167</v>
      </c>
      <c r="C92" s="11" t="s">
        <v>8</v>
      </c>
      <c r="D92" s="11" t="s">
        <v>150</v>
      </c>
      <c r="E92" s="11" t="s">
        <v>178</v>
      </c>
      <c r="F92" s="11" t="s">
        <v>11</v>
      </c>
      <c r="G92" s="11" t="s">
        <v>11</v>
      </c>
      <c r="H92" s="11" t="s">
        <v>154</v>
      </c>
      <c r="I92" s="11" t="s">
        <v>13</v>
      </c>
      <c r="J92" s="12">
        <v>-32.700000000000003</v>
      </c>
      <c r="K92" s="12">
        <v>487.01000000000005</v>
      </c>
    </row>
    <row r="93" spans="1:11" x14ac:dyDescent="0.45">
      <c r="B93" s="11" t="s">
        <v>167</v>
      </c>
      <c r="C93" s="11" t="s">
        <v>8</v>
      </c>
      <c r="D93" s="11" t="s">
        <v>150</v>
      </c>
      <c r="E93" s="11" t="s">
        <v>178</v>
      </c>
      <c r="F93" s="11" t="s">
        <v>11</v>
      </c>
      <c r="G93" s="11" t="s">
        <v>11</v>
      </c>
      <c r="H93" s="11" t="s">
        <v>180</v>
      </c>
      <c r="I93" s="11" t="s">
        <v>13</v>
      </c>
      <c r="J93" s="12">
        <v>-150</v>
      </c>
      <c r="K93" s="12">
        <v>337.01000000000005</v>
      </c>
    </row>
    <row r="94" spans="1:11" x14ac:dyDescent="0.45">
      <c r="B94" s="11" t="s">
        <v>174</v>
      </c>
      <c r="C94" s="11" t="s">
        <v>8</v>
      </c>
      <c r="D94" s="11" t="s">
        <v>161</v>
      </c>
      <c r="E94" s="11" t="s">
        <v>162</v>
      </c>
      <c r="F94" s="11" t="s">
        <v>11</v>
      </c>
      <c r="G94" s="11" t="s">
        <v>11</v>
      </c>
      <c r="H94" s="11" t="s">
        <v>180</v>
      </c>
      <c r="I94" s="11" t="s">
        <v>26</v>
      </c>
      <c r="J94" s="12">
        <v>0</v>
      </c>
      <c r="K94" s="12">
        <v>337.01000000000005</v>
      </c>
    </row>
    <row r="95" spans="1:11" x14ac:dyDescent="0.45">
      <c r="A95" s="7" t="s">
        <v>187</v>
      </c>
      <c r="J95" s="13">
        <f>J90+J91+J92+J93+J94</f>
        <v>337.01000000000005</v>
      </c>
    </row>
    <row r="96" spans="1:11" x14ac:dyDescent="0.45">
      <c r="A96" s="6" t="s">
        <v>188</v>
      </c>
      <c r="J96" s="13">
        <f>J95</f>
        <v>337.01000000000005</v>
      </c>
    </row>
    <row r="97" spans="1:11" x14ac:dyDescent="0.45">
      <c r="A97" s="3" t="s">
        <v>189</v>
      </c>
      <c r="J97" s="13">
        <f>J87+J96</f>
        <v>2819.7300000000005</v>
      </c>
    </row>
    <row r="98" spans="1:11" x14ac:dyDescent="0.45">
      <c r="A98" s="2" t="s">
        <v>200</v>
      </c>
    </row>
    <row r="99" spans="1:11" x14ac:dyDescent="0.45">
      <c r="A99" s="2" t="s">
        <v>201</v>
      </c>
    </row>
    <row r="100" spans="1:11" x14ac:dyDescent="0.45">
      <c r="B100" s="11" t="s">
        <v>167</v>
      </c>
      <c r="C100" s="11" t="s">
        <v>8</v>
      </c>
      <c r="D100" s="11" t="s">
        <v>150</v>
      </c>
      <c r="E100" s="11" t="s">
        <v>202</v>
      </c>
      <c r="F100" s="11" t="s">
        <v>11</v>
      </c>
      <c r="G100" s="11" t="s">
        <v>11</v>
      </c>
      <c r="H100" s="11" t="s">
        <v>209</v>
      </c>
      <c r="I100" s="11" t="s">
        <v>13</v>
      </c>
      <c r="J100" s="12">
        <v>2083.34</v>
      </c>
      <c r="K100" s="12">
        <v>2083.34</v>
      </c>
    </row>
    <row r="101" spans="1:11" x14ac:dyDescent="0.45">
      <c r="B101" s="11" t="s">
        <v>167</v>
      </c>
      <c r="C101" s="11" t="s">
        <v>8</v>
      </c>
      <c r="D101" s="11" t="s">
        <v>150</v>
      </c>
      <c r="E101" s="11" t="s">
        <v>202</v>
      </c>
      <c r="F101" s="11" t="s">
        <v>11</v>
      </c>
      <c r="G101" s="11" t="s">
        <v>11</v>
      </c>
      <c r="H101" s="11" t="s">
        <v>180</v>
      </c>
      <c r="I101" s="11" t="s">
        <v>13</v>
      </c>
      <c r="J101" s="12">
        <v>-250</v>
      </c>
      <c r="K101" s="12">
        <v>1833.3400000000001</v>
      </c>
    </row>
    <row r="102" spans="1:11" x14ac:dyDescent="0.45">
      <c r="B102" s="11" t="s">
        <v>167</v>
      </c>
      <c r="C102" s="11" t="s">
        <v>8</v>
      </c>
      <c r="D102" s="11" t="s">
        <v>150</v>
      </c>
      <c r="E102" s="11" t="s">
        <v>202</v>
      </c>
      <c r="F102" s="11" t="s">
        <v>11</v>
      </c>
      <c r="G102" s="11" t="s">
        <v>11</v>
      </c>
      <c r="H102" s="11" t="s">
        <v>204</v>
      </c>
      <c r="I102" s="11" t="s">
        <v>13</v>
      </c>
      <c r="J102" s="12">
        <v>-100</v>
      </c>
      <c r="K102" s="12">
        <v>1733.3400000000001</v>
      </c>
    </row>
    <row r="103" spans="1:11" x14ac:dyDescent="0.45">
      <c r="B103" s="11" t="s">
        <v>167</v>
      </c>
      <c r="C103" s="11" t="s">
        <v>8</v>
      </c>
      <c r="D103" s="11" t="s">
        <v>150</v>
      </c>
      <c r="E103" s="11" t="s">
        <v>202</v>
      </c>
      <c r="F103" s="11" t="s">
        <v>11</v>
      </c>
      <c r="G103" s="11" t="s">
        <v>11</v>
      </c>
      <c r="H103" s="11" t="s">
        <v>153</v>
      </c>
      <c r="I103" s="11" t="s">
        <v>13</v>
      </c>
      <c r="J103" s="12">
        <v>-30.21</v>
      </c>
      <c r="K103" s="12">
        <v>1703.13</v>
      </c>
    </row>
    <row r="104" spans="1:11" x14ac:dyDescent="0.45">
      <c r="B104" s="11" t="s">
        <v>167</v>
      </c>
      <c r="C104" s="11" t="s">
        <v>8</v>
      </c>
      <c r="D104" s="11" t="s">
        <v>150</v>
      </c>
      <c r="E104" s="11" t="s">
        <v>202</v>
      </c>
      <c r="F104" s="11" t="s">
        <v>11</v>
      </c>
      <c r="G104" s="11" t="s">
        <v>11</v>
      </c>
      <c r="H104" s="11" t="s">
        <v>154</v>
      </c>
      <c r="I104" s="11" t="s">
        <v>13</v>
      </c>
      <c r="J104" s="12">
        <v>-129.16999999999999</v>
      </c>
      <c r="K104" s="12">
        <v>1573.96</v>
      </c>
    </row>
    <row r="105" spans="1:11" x14ac:dyDescent="0.45">
      <c r="B105" s="11" t="s">
        <v>174</v>
      </c>
      <c r="C105" s="11" t="s">
        <v>8</v>
      </c>
      <c r="D105" s="11" t="s">
        <v>161</v>
      </c>
      <c r="E105" s="11" t="s">
        <v>162</v>
      </c>
      <c r="F105" s="11" t="s">
        <v>11</v>
      </c>
      <c r="G105" s="11" t="s">
        <v>11</v>
      </c>
      <c r="H105" s="11" t="s">
        <v>205</v>
      </c>
      <c r="I105" s="11" t="s">
        <v>26</v>
      </c>
      <c r="J105" s="12">
        <v>568.75</v>
      </c>
      <c r="K105" s="12">
        <v>2142.71</v>
      </c>
    </row>
    <row r="106" spans="1:11" x14ac:dyDescent="0.45">
      <c r="B106" s="11" t="s">
        <v>174</v>
      </c>
      <c r="C106" s="11" t="s">
        <v>8</v>
      </c>
      <c r="D106" s="11" t="s">
        <v>161</v>
      </c>
      <c r="E106" s="11" t="s">
        <v>206</v>
      </c>
      <c r="F106" s="11" t="s">
        <v>11</v>
      </c>
      <c r="G106" s="11" t="s">
        <v>11</v>
      </c>
      <c r="H106" s="11" t="s">
        <v>207</v>
      </c>
      <c r="I106" s="11" t="s">
        <v>13</v>
      </c>
      <c r="J106" s="12">
        <v>100</v>
      </c>
      <c r="K106" s="12">
        <v>2242.71</v>
      </c>
    </row>
    <row r="107" spans="1:11" x14ac:dyDescent="0.45">
      <c r="A107" s="6" t="s">
        <v>211</v>
      </c>
      <c r="J107" s="13">
        <f>J100+J101+J102+J103+J104+J105+J106</f>
        <v>2242.71</v>
      </c>
    </row>
    <row r="108" spans="1:11" x14ac:dyDescent="0.45">
      <c r="A108" s="2" t="s">
        <v>216</v>
      </c>
    </row>
    <row r="109" spans="1:11" x14ac:dyDescent="0.45">
      <c r="B109" s="11" t="s">
        <v>167</v>
      </c>
      <c r="C109" s="11" t="s">
        <v>8</v>
      </c>
      <c r="D109" s="11" t="s">
        <v>150</v>
      </c>
      <c r="E109" s="11" t="s">
        <v>202</v>
      </c>
      <c r="F109" s="11" t="s">
        <v>11</v>
      </c>
      <c r="G109" s="11" t="s">
        <v>11</v>
      </c>
      <c r="H109" s="11" t="s">
        <v>220</v>
      </c>
      <c r="I109" s="11" t="s">
        <v>13</v>
      </c>
      <c r="J109" s="12">
        <v>-150</v>
      </c>
      <c r="K109" s="12">
        <v>-150</v>
      </c>
    </row>
    <row r="110" spans="1:11" x14ac:dyDescent="0.45">
      <c r="B110" s="11" t="s">
        <v>66</v>
      </c>
      <c r="C110" s="11" t="s">
        <v>8</v>
      </c>
      <c r="D110" s="11" t="s">
        <v>161</v>
      </c>
      <c r="E110" s="11" t="s">
        <v>218</v>
      </c>
      <c r="F110" s="11" t="s">
        <v>11</v>
      </c>
      <c r="G110" s="11" t="s">
        <v>11</v>
      </c>
      <c r="H110" s="11" t="s">
        <v>219</v>
      </c>
      <c r="I110" s="11" t="s">
        <v>26</v>
      </c>
      <c r="J110" s="12">
        <v>300</v>
      </c>
      <c r="K110" s="12">
        <v>150</v>
      </c>
    </row>
    <row r="111" spans="1:11" x14ac:dyDescent="0.45">
      <c r="B111" s="11" t="s">
        <v>174</v>
      </c>
      <c r="C111" s="11" t="s">
        <v>8</v>
      </c>
      <c r="D111" s="11" t="s">
        <v>161</v>
      </c>
      <c r="E111" s="11" t="s">
        <v>221</v>
      </c>
      <c r="F111" s="11" t="s">
        <v>11</v>
      </c>
      <c r="G111" s="11" t="s">
        <v>11</v>
      </c>
      <c r="H111" s="11" t="s">
        <v>222</v>
      </c>
      <c r="I111" s="11" t="s">
        <v>26</v>
      </c>
      <c r="J111" s="12">
        <v>300</v>
      </c>
      <c r="K111" s="12">
        <v>450</v>
      </c>
    </row>
    <row r="112" spans="1:11" x14ac:dyDescent="0.45">
      <c r="A112" s="7" t="s">
        <v>223</v>
      </c>
      <c r="J112" s="13">
        <f>J109+J110+J111</f>
        <v>450</v>
      </c>
    </row>
    <row r="113" spans="1:11" x14ac:dyDescent="0.45">
      <c r="A113" s="2" t="s">
        <v>224</v>
      </c>
    </row>
    <row r="114" spans="1:11" x14ac:dyDescent="0.45">
      <c r="B114" s="11" t="s">
        <v>167</v>
      </c>
      <c r="C114" s="11" t="s">
        <v>8</v>
      </c>
      <c r="D114" s="11" t="s">
        <v>150</v>
      </c>
      <c r="E114" s="11" t="s">
        <v>213</v>
      </c>
      <c r="F114" s="11" t="s">
        <v>11</v>
      </c>
      <c r="G114" s="11" t="s">
        <v>11</v>
      </c>
      <c r="H114" s="11" t="s">
        <v>232</v>
      </c>
      <c r="I114" s="11" t="s">
        <v>13</v>
      </c>
      <c r="J114" s="12">
        <v>188.24</v>
      </c>
      <c r="K114" s="12">
        <v>188.24</v>
      </c>
    </row>
    <row r="115" spans="1:11" x14ac:dyDescent="0.45">
      <c r="B115" s="11" t="s">
        <v>167</v>
      </c>
      <c r="C115" s="11" t="s">
        <v>8</v>
      </c>
      <c r="D115" s="11" t="s">
        <v>150</v>
      </c>
      <c r="E115" s="11" t="s">
        <v>213</v>
      </c>
      <c r="F115" s="11" t="s">
        <v>11</v>
      </c>
      <c r="G115" s="11" t="s">
        <v>11</v>
      </c>
      <c r="H115" s="11" t="s">
        <v>153</v>
      </c>
      <c r="I115" s="11" t="s">
        <v>13</v>
      </c>
      <c r="J115" s="12">
        <v>-2.73</v>
      </c>
      <c r="K115" s="12">
        <v>185.51000000000002</v>
      </c>
    </row>
    <row r="116" spans="1:11" x14ac:dyDescent="0.45">
      <c r="B116" s="11" t="s">
        <v>167</v>
      </c>
      <c r="C116" s="11" t="s">
        <v>8</v>
      </c>
      <c r="D116" s="11" t="s">
        <v>150</v>
      </c>
      <c r="E116" s="11" t="s">
        <v>213</v>
      </c>
      <c r="F116" s="11" t="s">
        <v>11</v>
      </c>
      <c r="G116" s="11" t="s">
        <v>11</v>
      </c>
      <c r="H116" s="11" t="s">
        <v>154</v>
      </c>
      <c r="I116" s="11" t="s">
        <v>13</v>
      </c>
      <c r="J116" s="12">
        <v>-11.67</v>
      </c>
      <c r="K116" s="12">
        <v>173.84000000000003</v>
      </c>
    </row>
    <row r="117" spans="1:11" x14ac:dyDescent="0.45">
      <c r="B117" s="11" t="s">
        <v>174</v>
      </c>
      <c r="C117" s="11" t="s">
        <v>8</v>
      </c>
      <c r="D117" s="11" t="s">
        <v>161</v>
      </c>
      <c r="E117" s="11" t="s">
        <v>162</v>
      </c>
      <c r="F117" s="11" t="s">
        <v>11</v>
      </c>
      <c r="G117" s="11" t="s">
        <v>11</v>
      </c>
      <c r="H117" s="11" t="s">
        <v>226</v>
      </c>
      <c r="I117" s="11" t="s">
        <v>26</v>
      </c>
      <c r="J117" s="12">
        <v>259.49</v>
      </c>
      <c r="K117" s="12">
        <v>433.33000000000004</v>
      </c>
    </row>
    <row r="118" spans="1:11" x14ac:dyDescent="0.45">
      <c r="B118" s="11" t="s">
        <v>174</v>
      </c>
      <c r="C118" s="11" t="s">
        <v>8</v>
      </c>
      <c r="D118" s="11" t="s">
        <v>161</v>
      </c>
      <c r="E118" s="11" t="s">
        <v>206</v>
      </c>
      <c r="F118" s="11" t="s">
        <v>11</v>
      </c>
      <c r="G118" s="11" t="s">
        <v>11</v>
      </c>
      <c r="H118" s="11" t="s">
        <v>227</v>
      </c>
      <c r="I118" s="11" t="s">
        <v>13</v>
      </c>
      <c r="J118" s="11"/>
      <c r="K118" s="12">
        <v>433.33000000000004</v>
      </c>
    </row>
    <row r="119" spans="1:11" x14ac:dyDescent="0.45">
      <c r="A119" s="7" t="s">
        <v>233</v>
      </c>
      <c r="J119" s="13">
        <f>J114+J115+J116+J117+J118</f>
        <v>433.33000000000004</v>
      </c>
    </row>
    <row r="120" spans="1:11" x14ac:dyDescent="0.45">
      <c r="A120" s="6" t="s">
        <v>234</v>
      </c>
      <c r="J120" s="13">
        <f>J107+J112+J119</f>
        <v>3126.04</v>
      </c>
    </row>
    <row r="121" spans="1:11" x14ac:dyDescent="0.45">
      <c r="A121" s="2" t="s">
        <v>235</v>
      </c>
    </row>
    <row r="122" spans="1:11" x14ac:dyDescent="0.45">
      <c r="A122" s="2" t="s">
        <v>236</v>
      </c>
    </row>
    <row r="123" spans="1:11" x14ac:dyDescent="0.45">
      <c r="B123" s="11" t="s">
        <v>172</v>
      </c>
      <c r="C123" s="11" t="s">
        <v>8</v>
      </c>
      <c r="D123" s="11" t="s">
        <v>237</v>
      </c>
      <c r="E123" s="11" t="s">
        <v>238</v>
      </c>
      <c r="F123" s="11" t="s">
        <v>11</v>
      </c>
      <c r="G123" s="11" t="s">
        <v>11</v>
      </c>
      <c r="H123" s="11" t="s">
        <v>239</v>
      </c>
      <c r="I123" s="11" t="s">
        <v>13</v>
      </c>
      <c r="J123" s="12">
        <v>337.5</v>
      </c>
      <c r="K123" s="12">
        <v>337.5</v>
      </c>
    </row>
    <row r="124" spans="1:11" x14ac:dyDescent="0.45">
      <c r="B124" s="11" t="s">
        <v>172</v>
      </c>
      <c r="C124" s="11" t="s">
        <v>8</v>
      </c>
      <c r="D124" s="11" t="s">
        <v>240</v>
      </c>
      <c r="E124" s="11" t="s">
        <v>241</v>
      </c>
      <c r="F124" s="11" t="s">
        <v>11</v>
      </c>
      <c r="G124" s="11" t="s">
        <v>11</v>
      </c>
      <c r="H124" s="11" t="s">
        <v>239</v>
      </c>
      <c r="I124" s="11" t="s">
        <v>13</v>
      </c>
      <c r="J124" s="12">
        <v>270.38</v>
      </c>
      <c r="K124" s="12">
        <v>607.88</v>
      </c>
    </row>
    <row r="125" spans="1:11" x14ac:dyDescent="0.45">
      <c r="B125" s="11" t="s">
        <v>172</v>
      </c>
      <c r="C125" s="11" t="s">
        <v>8</v>
      </c>
      <c r="D125" s="11" t="s">
        <v>242</v>
      </c>
      <c r="E125" s="11" t="s">
        <v>243</v>
      </c>
      <c r="F125" s="11" t="s">
        <v>11</v>
      </c>
      <c r="G125" s="11" t="s">
        <v>11</v>
      </c>
      <c r="H125" s="11" t="s">
        <v>239</v>
      </c>
      <c r="I125" s="11" t="s">
        <v>13</v>
      </c>
      <c r="J125" s="12">
        <v>200.85</v>
      </c>
      <c r="K125" s="12">
        <v>808.73</v>
      </c>
    </row>
    <row r="126" spans="1:11" x14ac:dyDescent="0.45">
      <c r="B126" s="11" t="s">
        <v>172</v>
      </c>
      <c r="C126" s="11" t="s">
        <v>8</v>
      </c>
      <c r="D126" s="11" t="s">
        <v>244</v>
      </c>
      <c r="E126" s="11" t="s">
        <v>245</v>
      </c>
      <c r="F126" s="11" t="s">
        <v>11</v>
      </c>
      <c r="G126" s="11" t="s">
        <v>11</v>
      </c>
      <c r="H126" s="11" t="s">
        <v>239</v>
      </c>
      <c r="I126" s="11" t="s">
        <v>13</v>
      </c>
      <c r="J126" s="12">
        <v>139.05000000000001</v>
      </c>
      <c r="K126" s="12">
        <v>947.78</v>
      </c>
    </row>
    <row r="127" spans="1:11" x14ac:dyDescent="0.45">
      <c r="B127" s="11" t="s">
        <v>172</v>
      </c>
      <c r="C127" s="11" t="s">
        <v>8</v>
      </c>
      <c r="D127" s="11" t="s">
        <v>246</v>
      </c>
      <c r="E127" s="11" t="s">
        <v>247</v>
      </c>
      <c r="F127" s="11" t="s">
        <v>11</v>
      </c>
      <c r="G127" s="11" t="s">
        <v>11</v>
      </c>
      <c r="H127" s="11" t="s">
        <v>239</v>
      </c>
      <c r="I127" s="11" t="s">
        <v>13</v>
      </c>
      <c r="J127" s="12">
        <v>150.63999999999999</v>
      </c>
      <c r="K127" s="12">
        <v>1098.42</v>
      </c>
    </row>
    <row r="128" spans="1:11" x14ac:dyDescent="0.45">
      <c r="B128" s="11" t="s">
        <v>172</v>
      </c>
      <c r="C128" s="11" t="s">
        <v>8</v>
      </c>
      <c r="D128" s="11" t="s">
        <v>248</v>
      </c>
      <c r="E128" s="11" t="s">
        <v>249</v>
      </c>
      <c r="F128" s="11" t="s">
        <v>11</v>
      </c>
      <c r="G128" s="11" t="s">
        <v>11</v>
      </c>
      <c r="H128" s="11" t="s">
        <v>239</v>
      </c>
      <c r="I128" s="11" t="s">
        <v>13</v>
      </c>
      <c r="J128" s="12">
        <v>139.05000000000001</v>
      </c>
      <c r="K128" s="12">
        <v>1237.47</v>
      </c>
    </row>
    <row r="129" spans="1:11" x14ac:dyDescent="0.45">
      <c r="B129" s="11" t="s">
        <v>172</v>
      </c>
      <c r="C129" s="11" t="s">
        <v>8</v>
      </c>
      <c r="D129" s="11" t="s">
        <v>250</v>
      </c>
      <c r="E129" s="11" t="s">
        <v>251</v>
      </c>
      <c r="F129" s="11" t="s">
        <v>11</v>
      </c>
      <c r="G129" s="11" t="s">
        <v>11</v>
      </c>
      <c r="H129" s="11" t="s">
        <v>239</v>
      </c>
      <c r="I129" s="11" t="s">
        <v>13</v>
      </c>
      <c r="J129" s="12">
        <v>309</v>
      </c>
      <c r="K129" s="12">
        <v>1546.47</v>
      </c>
    </row>
    <row r="130" spans="1:11" x14ac:dyDescent="0.45">
      <c r="B130" s="11" t="s">
        <v>172</v>
      </c>
      <c r="C130" s="11" t="s">
        <v>8</v>
      </c>
      <c r="D130" s="11" t="s">
        <v>252</v>
      </c>
      <c r="E130" s="11" t="s">
        <v>253</v>
      </c>
      <c r="F130" s="11" t="s">
        <v>11</v>
      </c>
      <c r="G130" s="11" t="s">
        <v>11</v>
      </c>
      <c r="H130" s="11" t="s">
        <v>239</v>
      </c>
      <c r="I130" s="11" t="s">
        <v>13</v>
      </c>
      <c r="J130" s="12">
        <v>142.91</v>
      </c>
      <c r="K130" s="12">
        <v>1689.38</v>
      </c>
    </row>
    <row r="131" spans="1:11" x14ac:dyDescent="0.45">
      <c r="B131" s="11" t="s">
        <v>172</v>
      </c>
      <c r="C131" s="11" t="s">
        <v>8</v>
      </c>
      <c r="D131" s="11" t="s">
        <v>254</v>
      </c>
      <c r="E131" s="11" t="s">
        <v>255</v>
      </c>
      <c r="F131" s="11" t="s">
        <v>11</v>
      </c>
      <c r="G131" s="11" t="s">
        <v>11</v>
      </c>
      <c r="H131" s="11" t="s">
        <v>239</v>
      </c>
      <c r="I131" s="11" t="s">
        <v>13</v>
      </c>
      <c r="J131" s="12">
        <v>251.06</v>
      </c>
      <c r="K131" s="12">
        <v>1940.44</v>
      </c>
    </row>
    <row r="132" spans="1:11" x14ac:dyDescent="0.45">
      <c r="B132" s="11" t="s">
        <v>172</v>
      </c>
      <c r="C132" s="11" t="s">
        <v>8</v>
      </c>
      <c r="D132" s="11" t="s">
        <v>256</v>
      </c>
      <c r="E132" s="11" t="s">
        <v>257</v>
      </c>
      <c r="F132" s="11" t="s">
        <v>11</v>
      </c>
      <c r="G132" s="11" t="s">
        <v>11</v>
      </c>
      <c r="H132" s="11" t="s">
        <v>239</v>
      </c>
      <c r="I132" s="11" t="s">
        <v>13</v>
      </c>
      <c r="J132" s="12">
        <v>266.51</v>
      </c>
      <c r="K132" s="12">
        <v>2206.9499999999998</v>
      </c>
    </row>
    <row r="133" spans="1:11" x14ac:dyDescent="0.45">
      <c r="B133" s="11" t="s">
        <v>172</v>
      </c>
      <c r="C133" s="11" t="s">
        <v>8</v>
      </c>
      <c r="D133" s="11" t="s">
        <v>258</v>
      </c>
      <c r="E133" s="11" t="s">
        <v>259</v>
      </c>
      <c r="F133" s="11" t="s">
        <v>11</v>
      </c>
      <c r="G133" s="11" t="s">
        <v>11</v>
      </c>
      <c r="H133" s="11" t="s">
        <v>239</v>
      </c>
      <c r="I133" s="11" t="s">
        <v>13</v>
      </c>
      <c r="J133" s="12">
        <v>239.48</v>
      </c>
      <c r="K133" s="12">
        <v>2446.4299999999998</v>
      </c>
    </row>
    <row r="134" spans="1:11" x14ac:dyDescent="0.45">
      <c r="B134" s="11" t="s">
        <v>172</v>
      </c>
      <c r="C134" s="11" t="s">
        <v>8</v>
      </c>
      <c r="D134" s="11" t="s">
        <v>260</v>
      </c>
      <c r="E134" s="11" t="s">
        <v>261</v>
      </c>
      <c r="F134" s="11" t="s">
        <v>11</v>
      </c>
      <c r="G134" s="11" t="s">
        <v>11</v>
      </c>
      <c r="H134" s="11" t="s">
        <v>239</v>
      </c>
      <c r="I134" s="11" t="s">
        <v>13</v>
      </c>
      <c r="J134" s="12">
        <v>254.93</v>
      </c>
      <c r="K134" s="12">
        <v>2701.3599999999997</v>
      </c>
    </row>
    <row r="135" spans="1:11" x14ac:dyDescent="0.45">
      <c r="B135" s="11" t="s">
        <v>172</v>
      </c>
      <c r="C135" s="11" t="s">
        <v>8</v>
      </c>
      <c r="D135" s="11" t="s">
        <v>262</v>
      </c>
      <c r="E135" s="11" t="s">
        <v>263</v>
      </c>
      <c r="F135" s="11" t="s">
        <v>11</v>
      </c>
      <c r="G135" s="11" t="s">
        <v>11</v>
      </c>
      <c r="H135" s="11" t="s">
        <v>239</v>
      </c>
      <c r="I135" s="11" t="s">
        <v>13</v>
      </c>
      <c r="J135" s="12">
        <v>471.12</v>
      </c>
      <c r="K135" s="12">
        <v>3172.4799999999996</v>
      </c>
    </row>
    <row r="136" spans="1:11" x14ac:dyDescent="0.45">
      <c r="A136" s="7" t="s">
        <v>264</v>
      </c>
      <c r="J136" s="13">
        <f>J123+J124+J125+J126+J127+J128+J129+J130+J131+J132+J133+J134+J135</f>
        <v>3172.4799999999996</v>
      </c>
    </row>
    <row r="137" spans="1:11" x14ac:dyDescent="0.45">
      <c r="A137" s="2" t="s">
        <v>270</v>
      </c>
    </row>
    <row r="138" spans="1:11" x14ac:dyDescent="0.45">
      <c r="B138" s="11" t="s">
        <v>278</v>
      </c>
      <c r="C138" s="11" t="s">
        <v>8</v>
      </c>
      <c r="D138" s="11" t="s">
        <v>161</v>
      </c>
      <c r="E138" s="11" t="s">
        <v>271</v>
      </c>
      <c r="F138" s="11" t="s">
        <v>11</v>
      </c>
      <c r="G138" s="11" t="s">
        <v>11</v>
      </c>
      <c r="H138" s="11" t="s">
        <v>279</v>
      </c>
      <c r="I138" s="11" t="s">
        <v>13</v>
      </c>
      <c r="J138" s="12">
        <v>85</v>
      </c>
      <c r="K138" s="12">
        <v>85</v>
      </c>
    </row>
    <row r="139" spans="1:11" x14ac:dyDescent="0.45">
      <c r="A139" s="7" t="s">
        <v>280</v>
      </c>
      <c r="J139" s="13">
        <f>J138</f>
        <v>85</v>
      </c>
    </row>
    <row r="140" spans="1:11" x14ac:dyDescent="0.45">
      <c r="A140" s="6" t="s">
        <v>281</v>
      </c>
      <c r="J140" s="13">
        <f>J136+J139</f>
        <v>3257.4799999999996</v>
      </c>
    </row>
    <row r="141" spans="1:11" x14ac:dyDescent="0.45">
      <c r="A141" s="2" t="s">
        <v>282</v>
      </c>
    </row>
    <row r="142" spans="1:11" x14ac:dyDescent="0.45">
      <c r="A142" s="2" t="s">
        <v>289</v>
      </c>
    </row>
    <row r="143" spans="1:11" x14ac:dyDescent="0.45">
      <c r="B143" s="11" t="s">
        <v>174</v>
      </c>
      <c r="C143" s="11" t="s">
        <v>8</v>
      </c>
      <c r="D143" s="11" t="s">
        <v>161</v>
      </c>
      <c r="E143" s="11" t="s">
        <v>290</v>
      </c>
      <c r="F143" s="11" t="s">
        <v>11</v>
      </c>
      <c r="G143" s="11" t="s">
        <v>11</v>
      </c>
      <c r="H143" s="11" t="s">
        <v>291</v>
      </c>
      <c r="I143" s="11" t="s">
        <v>13</v>
      </c>
      <c r="J143" s="12">
        <v>89</v>
      </c>
      <c r="K143" s="12">
        <v>89</v>
      </c>
    </row>
    <row r="144" spans="1:11" x14ac:dyDescent="0.45">
      <c r="A144" s="7" t="s">
        <v>292</v>
      </c>
      <c r="J144" s="13">
        <f>J143</f>
        <v>89</v>
      </c>
    </row>
    <row r="145" spans="1:11" x14ac:dyDescent="0.45">
      <c r="A145" s="2" t="s">
        <v>293</v>
      </c>
    </row>
    <row r="146" spans="1:11" x14ac:dyDescent="0.45">
      <c r="B146" s="11" t="s">
        <v>172</v>
      </c>
      <c r="C146" s="11" t="s">
        <v>8</v>
      </c>
      <c r="D146" s="11" t="s">
        <v>299</v>
      </c>
      <c r="E146" s="11" t="s">
        <v>297</v>
      </c>
      <c r="F146" s="11" t="s">
        <v>11</v>
      </c>
      <c r="G146" s="11" t="s">
        <v>11</v>
      </c>
      <c r="H146" s="11" t="s">
        <v>298</v>
      </c>
      <c r="I146" s="11" t="s">
        <v>13</v>
      </c>
      <c r="J146" s="12">
        <v>49.99</v>
      </c>
      <c r="K146" s="12">
        <v>49.99</v>
      </c>
    </row>
    <row r="147" spans="1:11" x14ac:dyDescent="0.45">
      <c r="B147" s="11" t="s">
        <v>174</v>
      </c>
      <c r="C147" s="11" t="s">
        <v>8</v>
      </c>
      <c r="D147" s="11" t="s">
        <v>161</v>
      </c>
      <c r="E147" s="11" t="s">
        <v>294</v>
      </c>
      <c r="F147" s="11" t="s">
        <v>11</v>
      </c>
      <c r="G147" s="11" t="s">
        <v>11</v>
      </c>
      <c r="H147" s="11" t="s">
        <v>295</v>
      </c>
      <c r="I147" s="11" t="s">
        <v>13</v>
      </c>
      <c r="J147" s="12">
        <v>214.25</v>
      </c>
      <c r="K147" s="12">
        <v>264.24</v>
      </c>
    </row>
    <row r="148" spans="1:11" x14ac:dyDescent="0.45">
      <c r="A148" s="7" t="s">
        <v>300</v>
      </c>
      <c r="J148" s="13">
        <f>J146+J147</f>
        <v>264.24</v>
      </c>
    </row>
    <row r="149" spans="1:11" x14ac:dyDescent="0.45">
      <c r="A149" s="2" t="s">
        <v>306</v>
      </c>
    </row>
    <row r="150" spans="1:11" x14ac:dyDescent="0.45">
      <c r="B150" s="11" t="s">
        <v>278</v>
      </c>
      <c r="C150" s="11" t="s">
        <v>8</v>
      </c>
      <c r="D150" s="11" t="s">
        <v>161</v>
      </c>
      <c r="E150" s="11" t="s">
        <v>271</v>
      </c>
      <c r="F150" s="11" t="s">
        <v>11</v>
      </c>
      <c r="G150" s="11" t="s">
        <v>11</v>
      </c>
      <c r="H150" s="11" t="s">
        <v>311</v>
      </c>
      <c r="I150" s="11" t="s">
        <v>13</v>
      </c>
      <c r="J150" s="12">
        <v>115</v>
      </c>
      <c r="K150" s="12">
        <v>115</v>
      </c>
    </row>
    <row r="151" spans="1:11" x14ac:dyDescent="0.45">
      <c r="B151" s="11" t="s">
        <v>278</v>
      </c>
      <c r="C151" s="11" t="s">
        <v>8</v>
      </c>
      <c r="D151" s="11" t="s">
        <v>161</v>
      </c>
      <c r="E151" s="11" t="s">
        <v>271</v>
      </c>
      <c r="F151" s="11" t="s">
        <v>11</v>
      </c>
      <c r="G151" s="11" t="s">
        <v>11</v>
      </c>
      <c r="H151" s="11" t="s">
        <v>312</v>
      </c>
      <c r="I151" s="11" t="s">
        <v>13</v>
      </c>
      <c r="J151" s="12">
        <v>294.02999999999997</v>
      </c>
      <c r="K151" s="12">
        <v>409.03</v>
      </c>
    </row>
    <row r="152" spans="1:11" x14ac:dyDescent="0.45">
      <c r="A152" s="7" t="s">
        <v>319</v>
      </c>
      <c r="J152" s="13">
        <f>J150+J151</f>
        <v>409.03</v>
      </c>
    </row>
    <row r="153" spans="1:11" x14ac:dyDescent="0.45">
      <c r="A153" s="2" t="s">
        <v>320</v>
      </c>
    </row>
    <row r="154" spans="1:11" x14ac:dyDescent="0.45">
      <c r="B154" s="11" t="s">
        <v>278</v>
      </c>
      <c r="C154" s="11" t="s">
        <v>8</v>
      </c>
      <c r="D154" s="11" t="s">
        <v>161</v>
      </c>
      <c r="E154" s="11" t="s">
        <v>271</v>
      </c>
      <c r="F154" s="11" t="s">
        <v>11</v>
      </c>
      <c r="G154" s="11" t="s">
        <v>11</v>
      </c>
      <c r="H154" s="11" t="s">
        <v>322</v>
      </c>
      <c r="I154" s="11" t="s">
        <v>13</v>
      </c>
      <c r="J154" s="12">
        <v>138.68</v>
      </c>
      <c r="K154" s="12">
        <v>138.68</v>
      </c>
    </row>
    <row r="155" spans="1:11" x14ac:dyDescent="0.45">
      <c r="A155" s="7" t="s">
        <v>323</v>
      </c>
      <c r="J155" s="13">
        <f>J154</f>
        <v>138.68</v>
      </c>
    </row>
    <row r="156" spans="1:11" x14ac:dyDescent="0.45">
      <c r="A156" s="2" t="s">
        <v>330</v>
      </c>
    </row>
    <row r="157" spans="1:11" x14ac:dyDescent="0.45">
      <c r="B157" s="11" t="s">
        <v>174</v>
      </c>
      <c r="C157" s="11" t="s">
        <v>8</v>
      </c>
      <c r="D157" s="11" t="s">
        <v>161</v>
      </c>
      <c r="E157" s="11" t="s">
        <v>290</v>
      </c>
      <c r="F157" s="11" t="s">
        <v>11</v>
      </c>
      <c r="G157" s="11" t="s">
        <v>11</v>
      </c>
      <c r="H157" s="11" t="s">
        <v>331</v>
      </c>
      <c r="I157" s="11" t="s">
        <v>13</v>
      </c>
      <c r="J157" s="12">
        <v>109.1</v>
      </c>
      <c r="K157" s="12">
        <v>109.1</v>
      </c>
    </row>
    <row r="158" spans="1:11" x14ac:dyDescent="0.45">
      <c r="A158" s="7" t="s">
        <v>332</v>
      </c>
      <c r="J158" s="13">
        <f>J157</f>
        <v>109.1</v>
      </c>
    </row>
    <row r="159" spans="1:11" x14ac:dyDescent="0.45">
      <c r="A159" s="2" t="s">
        <v>338</v>
      </c>
    </row>
    <row r="160" spans="1:11" x14ac:dyDescent="0.45">
      <c r="B160" s="11" t="s">
        <v>172</v>
      </c>
      <c r="C160" s="11" t="s">
        <v>8</v>
      </c>
      <c r="D160" s="11" t="s">
        <v>345</v>
      </c>
      <c r="E160" s="11" t="s">
        <v>340</v>
      </c>
      <c r="F160" s="11" t="s">
        <v>11</v>
      </c>
      <c r="G160" s="11" t="s">
        <v>11</v>
      </c>
      <c r="H160" s="11" t="s">
        <v>341</v>
      </c>
      <c r="I160" s="11" t="s">
        <v>13</v>
      </c>
      <c r="J160" s="12">
        <v>79.95</v>
      </c>
      <c r="K160" s="12">
        <v>79.95</v>
      </c>
    </row>
    <row r="161" spans="1:11" x14ac:dyDescent="0.45">
      <c r="A161" s="7" t="s">
        <v>346</v>
      </c>
      <c r="J161" s="13">
        <f>J160</f>
        <v>79.95</v>
      </c>
    </row>
    <row r="162" spans="1:11" x14ac:dyDescent="0.45">
      <c r="A162" s="6" t="s">
        <v>347</v>
      </c>
      <c r="J162" s="13">
        <f>J144+J148+J152+J155+J158+J161</f>
        <v>1090</v>
      </c>
    </row>
    <row r="163" spans="1:11" x14ac:dyDescent="0.45">
      <c r="A163" s="3" t="s">
        <v>348</v>
      </c>
      <c r="J163" s="13">
        <f>J120+J140+J162</f>
        <v>7473.5199999999995</v>
      </c>
    </row>
    <row r="164" spans="1:11" x14ac:dyDescent="0.45">
      <c r="A164" s="2" t="s">
        <v>349</v>
      </c>
    </row>
    <row r="165" spans="1:11" x14ac:dyDescent="0.45">
      <c r="A165" s="2" t="s">
        <v>350</v>
      </c>
    </row>
    <row r="166" spans="1:11" x14ac:dyDescent="0.45">
      <c r="B166" s="11" t="s">
        <v>167</v>
      </c>
      <c r="C166" s="11" t="s">
        <v>8</v>
      </c>
      <c r="D166" s="11" t="s">
        <v>184</v>
      </c>
      <c r="E166" s="11" t="s">
        <v>307</v>
      </c>
      <c r="F166" s="11" t="s">
        <v>11</v>
      </c>
      <c r="G166" s="11" t="s">
        <v>11</v>
      </c>
      <c r="H166" s="11" t="s">
        <v>168</v>
      </c>
      <c r="I166" s="11" t="s">
        <v>13</v>
      </c>
      <c r="J166" s="12">
        <v>3000</v>
      </c>
      <c r="K166" s="12">
        <v>3000</v>
      </c>
    </row>
    <row r="167" spans="1:11" x14ac:dyDescent="0.45">
      <c r="B167" s="11" t="s">
        <v>167</v>
      </c>
      <c r="C167" s="11" t="s">
        <v>8</v>
      </c>
      <c r="D167" s="11" t="s">
        <v>184</v>
      </c>
      <c r="E167" s="11" t="s">
        <v>307</v>
      </c>
      <c r="F167" s="11" t="s">
        <v>11</v>
      </c>
      <c r="G167" s="11" t="s">
        <v>11</v>
      </c>
      <c r="H167" s="11" t="s">
        <v>180</v>
      </c>
      <c r="I167" s="11" t="s">
        <v>13</v>
      </c>
      <c r="J167" s="12">
        <v>-29.25</v>
      </c>
      <c r="K167" s="12">
        <v>2970.75</v>
      </c>
    </row>
    <row r="168" spans="1:11" x14ac:dyDescent="0.45">
      <c r="B168" s="11" t="s">
        <v>167</v>
      </c>
      <c r="C168" s="11" t="s">
        <v>8</v>
      </c>
      <c r="D168" s="11" t="s">
        <v>184</v>
      </c>
      <c r="E168" s="11" t="s">
        <v>307</v>
      </c>
      <c r="F168" s="11" t="s">
        <v>11</v>
      </c>
      <c r="G168" s="11" t="s">
        <v>11</v>
      </c>
      <c r="H168" s="11" t="s">
        <v>204</v>
      </c>
      <c r="I168" s="11" t="s">
        <v>13</v>
      </c>
      <c r="J168" s="12">
        <v>-106.2</v>
      </c>
      <c r="K168" s="12">
        <v>2864.55</v>
      </c>
    </row>
    <row r="169" spans="1:11" x14ac:dyDescent="0.45">
      <c r="B169" s="11" t="s">
        <v>167</v>
      </c>
      <c r="C169" s="11" t="s">
        <v>8</v>
      </c>
      <c r="D169" s="11" t="s">
        <v>184</v>
      </c>
      <c r="E169" s="11" t="s">
        <v>307</v>
      </c>
      <c r="F169" s="11" t="s">
        <v>11</v>
      </c>
      <c r="G169" s="11" t="s">
        <v>11</v>
      </c>
      <c r="H169" s="11" t="s">
        <v>153</v>
      </c>
      <c r="I169" s="11" t="s">
        <v>13</v>
      </c>
      <c r="J169" s="12">
        <v>-43.94</v>
      </c>
      <c r="K169" s="12">
        <v>2820.61</v>
      </c>
    </row>
    <row r="170" spans="1:11" x14ac:dyDescent="0.45">
      <c r="B170" s="11" t="s">
        <v>167</v>
      </c>
      <c r="C170" s="11" t="s">
        <v>8</v>
      </c>
      <c r="D170" s="11" t="s">
        <v>184</v>
      </c>
      <c r="E170" s="11" t="s">
        <v>307</v>
      </c>
      <c r="F170" s="11" t="s">
        <v>11</v>
      </c>
      <c r="G170" s="11" t="s">
        <v>11</v>
      </c>
      <c r="H170" s="11" t="s">
        <v>154</v>
      </c>
      <c r="I170" s="11" t="s">
        <v>13</v>
      </c>
      <c r="J170" s="12">
        <v>-187.86</v>
      </c>
      <c r="K170" s="12">
        <v>2632.75</v>
      </c>
    </row>
    <row r="171" spans="1:11" x14ac:dyDescent="0.45">
      <c r="B171" s="11" t="s">
        <v>174</v>
      </c>
      <c r="C171" s="11" t="s">
        <v>8</v>
      </c>
      <c r="D171" s="11" t="s">
        <v>161</v>
      </c>
      <c r="E171" s="11" t="s">
        <v>162</v>
      </c>
      <c r="F171" s="11" t="s">
        <v>11</v>
      </c>
      <c r="G171" s="11" t="s">
        <v>11</v>
      </c>
      <c r="H171" s="11" t="s">
        <v>354</v>
      </c>
      <c r="I171" s="11" t="s">
        <v>26</v>
      </c>
      <c r="J171" s="12">
        <v>492.84</v>
      </c>
      <c r="K171" s="12">
        <v>3125.59</v>
      </c>
    </row>
    <row r="172" spans="1:11" x14ac:dyDescent="0.45">
      <c r="B172" s="11" t="s">
        <v>174</v>
      </c>
      <c r="C172" s="11" t="s">
        <v>8</v>
      </c>
      <c r="D172" s="11" t="s">
        <v>161</v>
      </c>
      <c r="E172" s="11" t="s">
        <v>206</v>
      </c>
      <c r="F172" s="11" t="s">
        <v>11</v>
      </c>
      <c r="G172" s="11" t="s">
        <v>11</v>
      </c>
      <c r="H172" s="11" t="s">
        <v>355</v>
      </c>
      <c r="I172" s="11" t="s">
        <v>13</v>
      </c>
      <c r="J172" s="12">
        <v>106.2</v>
      </c>
      <c r="K172" s="12">
        <v>3231.79</v>
      </c>
    </row>
    <row r="173" spans="1:11" x14ac:dyDescent="0.45">
      <c r="A173" s="6" t="s">
        <v>357</v>
      </c>
      <c r="J173" s="13">
        <f>J166+J167+J168+J169+J170+J171+J172</f>
        <v>3231.79</v>
      </c>
    </row>
    <row r="174" spans="1:11" x14ac:dyDescent="0.45">
      <c r="A174" s="3" t="s">
        <v>358</v>
      </c>
      <c r="J174" s="13">
        <f>J173</f>
        <v>3231.79</v>
      </c>
    </row>
    <row r="175" spans="1:11" x14ac:dyDescent="0.45">
      <c r="A175" s="4" t="s">
        <v>364</v>
      </c>
      <c r="J175" s="13">
        <f>J97+J163+J174</f>
        <v>13525.04</v>
      </c>
    </row>
    <row r="176" spans="1:11" x14ac:dyDescent="0.45">
      <c r="A176" s="2" t="s">
        <v>365</v>
      </c>
    </row>
    <row r="177" spans="1:11" x14ac:dyDescent="0.45">
      <c r="A177" s="2" t="s">
        <v>395</v>
      </c>
    </row>
    <row r="178" spans="1:11" x14ac:dyDescent="0.45">
      <c r="B178" s="11" t="s">
        <v>174</v>
      </c>
      <c r="C178" s="11" t="s">
        <v>8</v>
      </c>
      <c r="D178" s="11" t="s">
        <v>161</v>
      </c>
      <c r="E178" s="11" t="s">
        <v>396</v>
      </c>
      <c r="F178" s="11" t="s">
        <v>11</v>
      </c>
      <c r="G178" s="11" t="s">
        <v>11</v>
      </c>
      <c r="H178" s="11" t="s">
        <v>397</v>
      </c>
      <c r="I178" s="11" t="s">
        <v>13</v>
      </c>
      <c r="J178" s="12">
        <v>11.72</v>
      </c>
      <c r="K178" s="12">
        <v>11.72</v>
      </c>
    </row>
    <row r="179" spans="1:11" x14ac:dyDescent="0.45">
      <c r="B179" s="11" t="s">
        <v>174</v>
      </c>
      <c r="C179" s="11" t="s">
        <v>8</v>
      </c>
      <c r="D179" s="11" t="s">
        <v>161</v>
      </c>
      <c r="E179" s="11" t="s">
        <v>398</v>
      </c>
      <c r="F179" s="11" t="s">
        <v>11</v>
      </c>
      <c r="G179" s="11" t="s">
        <v>11</v>
      </c>
      <c r="H179" s="11" t="s">
        <v>399</v>
      </c>
      <c r="I179" s="11" t="s">
        <v>13</v>
      </c>
      <c r="J179" s="12">
        <v>285.57</v>
      </c>
      <c r="K179" s="12">
        <v>297.29000000000002</v>
      </c>
    </row>
    <row r="180" spans="1:11" x14ac:dyDescent="0.45">
      <c r="A180" s="3" t="s">
        <v>400</v>
      </c>
      <c r="J180" s="13">
        <f>J178+J179</f>
        <v>297.29000000000002</v>
      </c>
    </row>
    <row r="181" spans="1:11" x14ac:dyDescent="0.45">
      <c r="A181" s="4" t="s">
        <v>401</v>
      </c>
      <c r="J181" s="13">
        <f>J180</f>
        <v>297.29000000000002</v>
      </c>
    </row>
    <row r="182" spans="1:11" x14ac:dyDescent="0.45">
      <c r="A182" s="2" t="s">
        <v>402</v>
      </c>
    </row>
    <row r="183" spans="1:11" x14ac:dyDescent="0.45">
      <c r="A183" s="2" t="s">
        <v>403</v>
      </c>
    </row>
    <row r="184" spans="1:11" x14ac:dyDescent="0.45">
      <c r="A184" s="2" t="s">
        <v>404</v>
      </c>
    </row>
    <row r="185" spans="1:11" x14ac:dyDescent="0.45">
      <c r="A185" s="2" t="s">
        <v>420</v>
      </c>
    </row>
    <row r="186" spans="1:11" x14ac:dyDescent="0.45">
      <c r="A186" s="7" t="s">
        <v>421</v>
      </c>
      <c r="J186" s="13">
        <v>20.47</v>
      </c>
    </row>
    <row r="187" spans="1:11" x14ac:dyDescent="0.45">
      <c r="A187" s="2" t="s">
        <v>422</v>
      </c>
    </row>
    <row r="188" spans="1:11" x14ac:dyDescent="0.45">
      <c r="B188" s="11" t="s">
        <v>174</v>
      </c>
      <c r="C188" s="11" t="s">
        <v>8</v>
      </c>
      <c r="D188" s="11" t="s">
        <v>161</v>
      </c>
      <c r="E188" s="11" t="s">
        <v>290</v>
      </c>
      <c r="F188" s="11" t="s">
        <v>11</v>
      </c>
      <c r="G188" s="11" t="s">
        <v>11</v>
      </c>
      <c r="H188" s="11" t="s">
        <v>423</v>
      </c>
      <c r="I188" s="11" t="s">
        <v>13</v>
      </c>
      <c r="J188" s="12">
        <v>85.19</v>
      </c>
      <c r="K188" s="12">
        <v>85.19</v>
      </c>
    </row>
    <row r="189" spans="1:11" x14ac:dyDescent="0.45">
      <c r="A189" s="8" t="s">
        <v>424</v>
      </c>
      <c r="J189" s="13">
        <f>J188</f>
        <v>85.19</v>
      </c>
    </row>
    <row r="190" spans="1:11" x14ac:dyDescent="0.45">
      <c r="B190" s="11" t="s">
        <v>174</v>
      </c>
      <c r="C190" s="11" t="s">
        <v>8</v>
      </c>
      <c r="D190" s="11" t="s">
        <v>161</v>
      </c>
      <c r="E190" s="11" t="s">
        <v>290</v>
      </c>
      <c r="F190" s="11" t="s">
        <v>11</v>
      </c>
      <c r="G190" s="11" t="s">
        <v>11</v>
      </c>
      <c r="H190" s="11" t="s">
        <v>425</v>
      </c>
      <c r="I190" s="11" t="s">
        <v>13</v>
      </c>
      <c r="J190" s="12">
        <v>20.47</v>
      </c>
      <c r="K190" s="12">
        <v>20.47</v>
      </c>
    </row>
    <row r="191" spans="1:11" x14ac:dyDescent="0.45">
      <c r="A191" s="7" t="s">
        <v>426</v>
      </c>
      <c r="J191" s="13">
        <v>105.66</v>
      </c>
    </row>
    <row r="192" spans="1:11" x14ac:dyDescent="0.45">
      <c r="A192" s="2" t="s">
        <v>427</v>
      </c>
    </row>
    <row r="193" spans="1:11" x14ac:dyDescent="0.45">
      <c r="B193" s="11" t="s">
        <v>174</v>
      </c>
      <c r="C193" s="11" t="s">
        <v>8</v>
      </c>
      <c r="D193" s="11" t="s">
        <v>161</v>
      </c>
      <c r="E193" s="11" t="s">
        <v>398</v>
      </c>
      <c r="F193" s="11" t="s">
        <v>11</v>
      </c>
      <c r="G193" s="11" t="s">
        <v>11</v>
      </c>
      <c r="H193" s="11" t="s">
        <v>428</v>
      </c>
      <c r="I193" s="11" t="s">
        <v>13</v>
      </c>
      <c r="J193" s="12">
        <v>162.5</v>
      </c>
      <c r="K193" s="12">
        <v>162.5</v>
      </c>
    </row>
    <row r="194" spans="1:11" x14ac:dyDescent="0.45">
      <c r="A194" s="7" t="s">
        <v>429</v>
      </c>
      <c r="J194" s="13">
        <f>J193</f>
        <v>162.5</v>
      </c>
    </row>
    <row r="195" spans="1:11" x14ac:dyDescent="0.45">
      <c r="A195" s="6" t="s">
        <v>430</v>
      </c>
      <c r="J195" s="14">
        <v>268.15999999999997</v>
      </c>
    </row>
    <row r="196" spans="1:11" x14ac:dyDescent="0.45">
      <c r="A196" s="3" t="s">
        <v>431</v>
      </c>
      <c r="J196" s="13">
        <v>268.15999999999997</v>
      </c>
    </row>
    <row r="197" spans="1:11" x14ac:dyDescent="0.45">
      <c r="A197" s="2" t="s">
        <v>432</v>
      </c>
    </row>
    <row r="198" spans="1:11" x14ac:dyDescent="0.45">
      <c r="A198" s="2" t="s">
        <v>433</v>
      </c>
    </row>
    <row r="199" spans="1:11" x14ac:dyDescent="0.45">
      <c r="A199" s="2" t="s">
        <v>434</v>
      </c>
    </row>
    <row r="200" spans="1:11" x14ac:dyDescent="0.45">
      <c r="B200" s="11" t="s">
        <v>172</v>
      </c>
      <c r="C200" s="11" t="s">
        <v>8</v>
      </c>
      <c r="D200" s="11" t="s">
        <v>440</v>
      </c>
      <c r="E200" s="11" t="s">
        <v>436</v>
      </c>
      <c r="F200" s="11" t="s">
        <v>11</v>
      </c>
      <c r="G200" s="11" t="s">
        <v>11</v>
      </c>
      <c r="H200" s="11" t="s">
        <v>437</v>
      </c>
      <c r="I200" s="11" t="s">
        <v>13</v>
      </c>
      <c r="J200" s="12">
        <v>66.010000000000005</v>
      </c>
      <c r="K200" s="12">
        <v>66.010000000000005</v>
      </c>
    </row>
    <row r="201" spans="1:11" x14ac:dyDescent="0.45">
      <c r="A201" s="7" t="s">
        <v>441</v>
      </c>
      <c r="J201" s="13">
        <f>J200</f>
        <v>66.010000000000005</v>
      </c>
    </row>
    <row r="202" spans="1:11" x14ac:dyDescent="0.45">
      <c r="A202" s="2" t="s">
        <v>442</v>
      </c>
    </row>
    <row r="203" spans="1:11" x14ac:dyDescent="0.45">
      <c r="B203" s="11" t="s">
        <v>172</v>
      </c>
      <c r="C203" s="11" t="s">
        <v>8</v>
      </c>
      <c r="D203" s="11" t="s">
        <v>448</v>
      </c>
      <c r="E203" s="11" t="s">
        <v>444</v>
      </c>
      <c r="F203" s="11" t="s">
        <v>11</v>
      </c>
      <c r="G203" s="11" t="s">
        <v>11</v>
      </c>
      <c r="H203" s="11" t="s">
        <v>449</v>
      </c>
      <c r="I203" s="11" t="s">
        <v>13</v>
      </c>
      <c r="J203" s="12">
        <v>2130.04</v>
      </c>
      <c r="K203" s="12">
        <v>2130.04</v>
      </c>
    </row>
    <row r="204" spans="1:11" x14ac:dyDescent="0.45">
      <c r="A204" s="7" t="s">
        <v>450</v>
      </c>
      <c r="J204" s="13">
        <f>J203</f>
        <v>2130.04</v>
      </c>
    </row>
    <row r="205" spans="1:11" x14ac:dyDescent="0.45">
      <c r="A205" s="2" t="s">
        <v>451</v>
      </c>
    </row>
    <row r="206" spans="1:11" x14ac:dyDescent="0.45">
      <c r="B206" s="11" t="s">
        <v>172</v>
      </c>
      <c r="C206" s="11" t="s">
        <v>8</v>
      </c>
      <c r="D206" s="11" t="s">
        <v>458</v>
      </c>
      <c r="E206" s="11" t="s">
        <v>459</v>
      </c>
      <c r="F206" s="11" t="s">
        <v>11</v>
      </c>
      <c r="G206" s="11" t="s">
        <v>11</v>
      </c>
      <c r="H206" s="11" t="s">
        <v>454</v>
      </c>
      <c r="I206" s="11" t="s">
        <v>13</v>
      </c>
      <c r="J206" s="12">
        <v>148</v>
      </c>
      <c r="K206" s="12">
        <v>148</v>
      </c>
    </row>
    <row r="207" spans="1:11" x14ac:dyDescent="0.45">
      <c r="B207" s="11" t="s">
        <v>172</v>
      </c>
      <c r="C207" s="11" t="s">
        <v>8</v>
      </c>
      <c r="D207" s="11" t="s">
        <v>460</v>
      </c>
      <c r="E207" s="11" t="s">
        <v>453</v>
      </c>
      <c r="F207" s="11" t="s">
        <v>11</v>
      </c>
      <c r="G207" s="11" t="s">
        <v>11</v>
      </c>
      <c r="H207" s="11" t="s">
        <v>454</v>
      </c>
      <c r="I207" s="11" t="s">
        <v>13</v>
      </c>
      <c r="J207" s="12">
        <v>35</v>
      </c>
      <c r="K207" s="12">
        <v>183</v>
      </c>
    </row>
    <row r="208" spans="1:11" x14ac:dyDescent="0.45">
      <c r="A208" s="7" t="s">
        <v>461</v>
      </c>
      <c r="J208" s="13">
        <f>J206+J207</f>
        <v>183</v>
      </c>
    </row>
    <row r="209" spans="1:11" x14ac:dyDescent="0.45">
      <c r="A209" s="2" t="s">
        <v>462</v>
      </c>
    </row>
    <row r="210" spans="1:11" x14ac:dyDescent="0.45">
      <c r="B210" s="11" t="s">
        <v>172</v>
      </c>
      <c r="C210" s="11" t="s">
        <v>8</v>
      </c>
      <c r="D210" s="11" t="s">
        <v>463</v>
      </c>
      <c r="E210" s="11" t="s">
        <v>464</v>
      </c>
      <c r="F210" s="11" t="s">
        <v>11</v>
      </c>
      <c r="G210" s="11" t="s">
        <v>11</v>
      </c>
      <c r="H210" s="11" t="s">
        <v>465</v>
      </c>
      <c r="I210" s="11" t="s">
        <v>13</v>
      </c>
      <c r="J210" s="12">
        <v>4801.79</v>
      </c>
      <c r="K210" s="12">
        <v>4801.79</v>
      </c>
    </row>
    <row r="211" spans="1:11" x14ac:dyDescent="0.45">
      <c r="A211" s="7" t="s">
        <v>466</v>
      </c>
      <c r="J211" s="13">
        <f>J210</f>
        <v>4801.79</v>
      </c>
    </row>
    <row r="212" spans="1:11" x14ac:dyDescent="0.45">
      <c r="A212" s="2" t="s">
        <v>467</v>
      </c>
    </row>
    <row r="213" spans="1:11" x14ac:dyDescent="0.45">
      <c r="B213" s="11" t="s">
        <v>172</v>
      </c>
      <c r="C213" s="11" t="s">
        <v>8</v>
      </c>
      <c r="D213" s="11" t="s">
        <v>476</v>
      </c>
      <c r="E213" s="11" t="s">
        <v>477</v>
      </c>
      <c r="F213" s="11" t="s">
        <v>11</v>
      </c>
      <c r="G213" s="11" t="s">
        <v>11</v>
      </c>
      <c r="H213" s="11" t="s">
        <v>478</v>
      </c>
      <c r="I213" s="11" t="s">
        <v>13</v>
      </c>
      <c r="J213" s="12">
        <v>578.75</v>
      </c>
      <c r="K213" s="12">
        <v>578.75</v>
      </c>
    </row>
    <row r="214" spans="1:11" x14ac:dyDescent="0.45">
      <c r="B214" s="11" t="s">
        <v>172</v>
      </c>
      <c r="C214" s="11" t="s">
        <v>8</v>
      </c>
      <c r="D214" s="11" t="s">
        <v>479</v>
      </c>
      <c r="E214" s="11" t="s">
        <v>469</v>
      </c>
      <c r="F214" s="11" t="s">
        <v>11</v>
      </c>
      <c r="G214" s="11" t="s">
        <v>11</v>
      </c>
      <c r="H214" s="11" t="s">
        <v>480</v>
      </c>
      <c r="I214" s="11" t="s">
        <v>13</v>
      </c>
      <c r="J214" s="12">
        <v>860.86</v>
      </c>
      <c r="K214" s="12">
        <v>1439.6100000000001</v>
      </c>
    </row>
    <row r="215" spans="1:11" x14ac:dyDescent="0.45">
      <c r="A215" s="7" t="s">
        <v>481</v>
      </c>
      <c r="J215" s="13">
        <f>J213+J214</f>
        <v>1439.6100000000001</v>
      </c>
    </row>
    <row r="216" spans="1:11" x14ac:dyDescent="0.45">
      <c r="A216" s="2" t="s">
        <v>482</v>
      </c>
    </row>
    <row r="217" spans="1:11" x14ac:dyDescent="0.45">
      <c r="A217" s="2" t="s">
        <v>483</v>
      </c>
    </row>
    <row r="218" spans="1:11" x14ac:dyDescent="0.45">
      <c r="B218" s="11" t="s">
        <v>172</v>
      </c>
      <c r="C218" s="11" t="s">
        <v>8</v>
      </c>
      <c r="D218" s="11" t="s">
        <v>497</v>
      </c>
      <c r="E218" s="11" t="s">
        <v>488</v>
      </c>
      <c r="F218" s="11" t="s">
        <v>11</v>
      </c>
      <c r="G218" s="11" t="s">
        <v>11</v>
      </c>
      <c r="H218" s="11" t="s">
        <v>493</v>
      </c>
      <c r="I218" s="11" t="s">
        <v>13</v>
      </c>
      <c r="J218" s="12">
        <v>9267.65</v>
      </c>
      <c r="K218" s="12">
        <v>9267.65</v>
      </c>
    </row>
    <row r="219" spans="1:11" x14ac:dyDescent="0.45">
      <c r="A219" s="8" t="s">
        <v>498</v>
      </c>
      <c r="J219" s="13">
        <f>J218</f>
        <v>9267.65</v>
      </c>
    </row>
    <row r="220" spans="1:11" x14ac:dyDescent="0.45">
      <c r="A220" s="7" t="s">
        <v>499</v>
      </c>
      <c r="J220" s="13">
        <f>J219</f>
        <v>9267.65</v>
      </c>
    </row>
    <row r="221" spans="1:11" x14ac:dyDescent="0.45">
      <c r="A221" s="6" t="s">
        <v>500</v>
      </c>
      <c r="J221" s="13">
        <f>J201+J204+J208+J211+J215+J220</f>
        <v>17888.099999999999</v>
      </c>
    </row>
    <row r="222" spans="1:11" x14ac:dyDescent="0.45">
      <c r="A222" s="2" t="s">
        <v>501</v>
      </c>
    </row>
    <row r="223" spans="1:11" x14ac:dyDescent="0.45">
      <c r="A223" s="2" t="s">
        <v>502</v>
      </c>
    </row>
    <row r="224" spans="1:11" x14ac:dyDescent="0.45">
      <c r="B224" s="11" t="s">
        <v>167</v>
      </c>
      <c r="C224" s="11" t="s">
        <v>8</v>
      </c>
      <c r="D224" s="11" t="s">
        <v>150</v>
      </c>
      <c r="E224" s="11" t="s">
        <v>503</v>
      </c>
      <c r="F224" s="11" t="s">
        <v>11</v>
      </c>
      <c r="G224" s="11" t="s">
        <v>11</v>
      </c>
      <c r="H224" s="11" t="s">
        <v>508</v>
      </c>
      <c r="I224" s="11" t="s">
        <v>13</v>
      </c>
      <c r="J224" s="12">
        <v>513.21</v>
      </c>
      <c r="K224" s="12">
        <v>513.21</v>
      </c>
    </row>
    <row r="225" spans="1:11" x14ac:dyDescent="0.45">
      <c r="B225" s="11" t="s">
        <v>167</v>
      </c>
      <c r="C225" s="11" t="s">
        <v>8</v>
      </c>
      <c r="D225" s="11" t="s">
        <v>150</v>
      </c>
      <c r="E225" s="11" t="s">
        <v>503</v>
      </c>
      <c r="F225" s="11" t="s">
        <v>11</v>
      </c>
      <c r="G225" s="11" t="s">
        <v>11</v>
      </c>
      <c r="H225" s="11" t="s">
        <v>153</v>
      </c>
      <c r="I225" s="11" t="s">
        <v>13</v>
      </c>
      <c r="J225" s="12">
        <v>-12.11</v>
      </c>
      <c r="K225" s="12">
        <v>501.1</v>
      </c>
    </row>
    <row r="226" spans="1:11" x14ac:dyDescent="0.45">
      <c r="B226" s="11" t="s">
        <v>167</v>
      </c>
      <c r="C226" s="11" t="s">
        <v>8</v>
      </c>
      <c r="D226" s="11" t="s">
        <v>150</v>
      </c>
      <c r="E226" s="11" t="s">
        <v>503</v>
      </c>
      <c r="F226" s="11" t="s">
        <v>11</v>
      </c>
      <c r="G226" s="11" t="s">
        <v>11</v>
      </c>
      <c r="H226" s="11" t="s">
        <v>154</v>
      </c>
      <c r="I226" s="11" t="s">
        <v>13</v>
      </c>
      <c r="J226" s="12">
        <v>-51.78</v>
      </c>
      <c r="K226" s="12">
        <v>449.32000000000005</v>
      </c>
    </row>
    <row r="227" spans="1:11" x14ac:dyDescent="0.45">
      <c r="A227" s="7" t="s">
        <v>509</v>
      </c>
      <c r="J227" s="13">
        <f>J224+J225+J226</f>
        <v>449.32000000000005</v>
      </c>
    </row>
    <row r="228" spans="1:11" x14ac:dyDescent="0.45">
      <c r="A228" s="2" t="s">
        <v>510</v>
      </c>
    </row>
    <row r="229" spans="1:11" x14ac:dyDescent="0.45">
      <c r="B229" s="11" t="s">
        <v>172</v>
      </c>
      <c r="C229" s="11" t="s">
        <v>8</v>
      </c>
      <c r="D229" s="11" t="s">
        <v>511</v>
      </c>
      <c r="E229" s="11" t="s">
        <v>512</v>
      </c>
      <c r="F229" s="11" t="s">
        <v>11</v>
      </c>
      <c r="G229" s="11" t="s">
        <v>11</v>
      </c>
      <c r="H229" s="11" t="s">
        <v>513</v>
      </c>
      <c r="I229" s="11" t="s">
        <v>13</v>
      </c>
      <c r="J229" s="12">
        <v>18447.77</v>
      </c>
      <c r="K229" s="12">
        <v>18447.77</v>
      </c>
    </row>
    <row r="230" spans="1:11" x14ac:dyDescent="0.45">
      <c r="A230" s="7" t="s">
        <v>514</v>
      </c>
      <c r="J230" s="13">
        <f>J229</f>
        <v>18447.77</v>
      </c>
    </row>
    <row r="231" spans="1:11" x14ac:dyDescent="0.45">
      <c r="A231" s="2" t="s">
        <v>515</v>
      </c>
    </row>
    <row r="232" spans="1:11" x14ac:dyDescent="0.45">
      <c r="B232" s="11" t="s">
        <v>167</v>
      </c>
      <c r="C232" s="11" t="s">
        <v>8</v>
      </c>
      <c r="D232" s="11" t="s">
        <v>150</v>
      </c>
      <c r="E232" s="11" t="s">
        <v>503</v>
      </c>
      <c r="F232" s="11" t="s">
        <v>11</v>
      </c>
      <c r="G232" s="11" t="s">
        <v>11</v>
      </c>
      <c r="H232" s="11" t="s">
        <v>518</v>
      </c>
      <c r="I232" s="11" t="s">
        <v>13</v>
      </c>
      <c r="J232" s="12">
        <v>322.02</v>
      </c>
      <c r="K232" s="12">
        <v>322.02</v>
      </c>
    </row>
    <row r="233" spans="1:11" x14ac:dyDescent="0.45">
      <c r="A233" s="7" t="s">
        <v>519</v>
      </c>
      <c r="J233" s="13">
        <f>J232</f>
        <v>322.02</v>
      </c>
    </row>
    <row r="234" spans="1:11" x14ac:dyDescent="0.45">
      <c r="A234" s="6" t="s">
        <v>520</v>
      </c>
      <c r="J234" s="13">
        <f>J227+J230+J233</f>
        <v>19219.11</v>
      </c>
    </row>
    <row r="235" spans="1:11" x14ac:dyDescent="0.45">
      <c r="A235" s="2" t="s">
        <v>521</v>
      </c>
    </row>
    <row r="236" spans="1:11" x14ac:dyDescent="0.45">
      <c r="A236" s="2" t="s">
        <v>522</v>
      </c>
    </row>
    <row r="237" spans="1:11" x14ac:dyDescent="0.45">
      <c r="B237" s="11" t="s">
        <v>167</v>
      </c>
      <c r="C237" s="11" t="s">
        <v>8</v>
      </c>
      <c r="D237" s="11" t="s">
        <v>150</v>
      </c>
      <c r="E237" s="11" t="s">
        <v>516</v>
      </c>
      <c r="F237" s="11" t="s">
        <v>11</v>
      </c>
      <c r="G237" s="11" t="s">
        <v>11</v>
      </c>
      <c r="H237" s="11" t="s">
        <v>529</v>
      </c>
      <c r="I237" s="11" t="s">
        <v>13</v>
      </c>
      <c r="J237" s="12">
        <v>-435.6</v>
      </c>
      <c r="K237" s="12">
        <v>-435.6</v>
      </c>
    </row>
    <row r="238" spans="1:11" x14ac:dyDescent="0.45">
      <c r="B238" s="11" t="s">
        <v>167</v>
      </c>
      <c r="C238" s="11" t="s">
        <v>8</v>
      </c>
      <c r="D238" s="11" t="s">
        <v>150</v>
      </c>
      <c r="E238" s="11" t="s">
        <v>516</v>
      </c>
      <c r="F238" s="11" t="s">
        <v>11</v>
      </c>
      <c r="G238" s="11" t="s">
        <v>11</v>
      </c>
      <c r="H238" s="11" t="s">
        <v>525</v>
      </c>
      <c r="I238" s="11" t="s">
        <v>13</v>
      </c>
      <c r="J238" s="12">
        <v>-44.52</v>
      </c>
      <c r="K238" s="12">
        <v>-480.12</v>
      </c>
    </row>
    <row r="239" spans="1:11" x14ac:dyDescent="0.45">
      <c r="B239" s="11" t="s">
        <v>174</v>
      </c>
      <c r="C239" s="11" t="s">
        <v>8</v>
      </c>
      <c r="D239" s="11" t="s">
        <v>161</v>
      </c>
      <c r="E239" s="11" t="s">
        <v>525</v>
      </c>
      <c r="F239" s="11" t="s">
        <v>11</v>
      </c>
      <c r="G239" s="11" t="s">
        <v>11</v>
      </c>
      <c r="H239" s="11" t="s">
        <v>526</v>
      </c>
      <c r="I239" s="11" t="s">
        <v>13</v>
      </c>
      <c r="J239" s="12">
        <v>44.52</v>
      </c>
      <c r="K239" s="12">
        <v>-435.6</v>
      </c>
    </row>
    <row r="240" spans="1:11" x14ac:dyDescent="0.45">
      <c r="B240" s="11" t="s">
        <v>174</v>
      </c>
      <c r="C240" s="11" t="s">
        <v>8</v>
      </c>
      <c r="D240" s="11" t="s">
        <v>161</v>
      </c>
      <c r="E240" s="11" t="s">
        <v>221</v>
      </c>
      <c r="F240" s="11" t="s">
        <v>11</v>
      </c>
      <c r="G240" s="11" t="s">
        <v>11</v>
      </c>
      <c r="H240" s="11" t="s">
        <v>527</v>
      </c>
      <c r="I240" s="11" t="s">
        <v>13</v>
      </c>
      <c r="J240" s="12">
        <v>3629.98</v>
      </c>
      <c r="K240" s="12">
        <v>3194.38</v>
      </c>
    </row>
    <row r="241" spans="1:11" x14ac:dyDescent="0.45">
      <c r="A241" s="7" t="s">
        <v>530</v>
      </c>
      <c r="J241" s="13">
        <f>J237+J238+J239+J240</f>
        <v>3194.38</v>
      </c>
    </row>
    <row r="242" spans="1:11" x14ac:dyDescent="0.45">
      <c r="A242" s="2" t="s">
        <v>531</v>
      </c>
    </row>
    <row r="243" spans="1:11" x14ac:dyDescent="0.45">
      <c r="B243" s="11" t="s">
        <v>167</v>
      </c>
      <c r="C243" s="11" t="s">
        <v>8</v>
      </c>
      <c r="D243" s="11" t="s">
        <v>150</v>
      </c>
      <c r="E243" s="11" t="s">
        <v>533</v>
      </c>
      <c r="F243" s="11" t="s">
        <v>11</v>
      </c>
      <c r="G243" s="11" t="s">
        <v>11</v>
      </c>
      <c r="H243" s="11" t="s">
        <v>535</v>
      </c>
      <c r="I243" s="11" t="s">
        <v>13</v>
      </c>
      <c r="J243" s="12">
        <v>80.989999999999995</v>
      </c>
      <c r="K243" s="12">
        <v>80.989999999999995</v>
      </c>
    </row>
    <row r="244" spans="1:11" x14ac:dyDescent="0.45">
      <c r="B244" s="11" t="s">
        <v>167</v>
      </c>
      <c r="C244" s="11" t="s">
        <v>8</v>
      </c>
      <c r="D244" s="11" t="s">
        <v>150</v>
      </c>
      <c r="E244" s="11" t="s">
        <v>533</v>
      </c>
      <c r="F244" s="11" t="s">
        <v>11</v>
      </c>
      <c r="G244" s="11" t="s">
        <v>11</v>
      </c>
      <c r="H244" s="11" t="s">
        <v>153</v>
      </c>
      <c r="I244" s="11" t="s">
        <v>13</v>
      </c>
      <c r="J244" s="12">
        <v>-1.17</v>
      </c>
      <c r="K244" s="12">
        <v>79.819999999999993</v>
      </c>
    </row>
    <row r="245" spans="1:11" x14ac:dyDescent="0.45">
      <c r="B245" s="11" t="s">
        <v>167</v>
      </c>
      <c r="C245" s="11" t="s">
        <v>8</v>
      </c>
      <c r="D245" s="11" t="s">
        <v>150</v>
      </c>
      <c r="E245" s="11" t="s">
        <v>533</v>
      </c>
      <c r="F245" s="11" t="s">
        <v>11</v>
      </c>
      <c r="G245" s="11" t="s">
        <v>11</v>
      </c>
      <c r="H245" s="11" t="s">
        <v>154</v>
      </c>
      <c r="I245" s="11" t="s">
        <v>13</v>
      </c>
      <c r="J245" s="12">
        <v>-5.0199999999999996</v>
      </c>
      <c r="K245" s="12">
        <v>74.8</v>
      </c>
    </row>
    <row r="246" spans="1:11" x14ac:dyDescent="0.45">
      <c r="B246" s="11" t="s">
        <v>172</v>
      </c>
      <c r="C246" s="11" t="s">
        <v>8</v>
      </c>
      <c r="D246" s="11" t="s">
        <v>536</v>
      </c>
      <c r="E246" s="11" t="s">
        <v>537</v>
      </c>
      <c r="F246" s="11" t="s">
        <v>11</v>
      </c>
      <c r="G246" s="11" t="s">
        <v>11</v>
      </c>
      <c r="H246" s="11" t="s">
        <v>538</v>
      </c>
      <c r="I246" s="11" t="s">
        <v>13</v>
      </c>
      <c r="J246" s="12">
        <v>149.19</v>
      </c>
      <c r="K246" s="12">
        <v>223.99</v>
      </c>
    </row>
    <row r="247" spans="1:11" x14ac:dyDescent="0.45">
      <c r="B247" s="11" t="s">
        <v>172</v>
      </c>
      <c r="C247" s="11" t="s">
        <v>8</v>
      </c>
      <c r="D247" s="11" t="s">
        <v>536</v>
      </c>
      <c r="E247" s="11" t="s">
        <v>537</v>
      </c>
      <c r="F247" s="11" t="s">
        <v>11</v>
      </c>
      <c r="G247" s="11" t="s">
        <v>11</v>
      </c>
      <c r="H247" s="11" t="s">
        <v>153</v>
      </c>
      <c r="I247" s="11" t="s">
        <v>13</v>
      </c>
      <c r="J247" s="12">
        <v>-2.16</v>
      </c>
      <c r="K247" s="12">
        <v>221.83</v>
      </c>
    </row>
    <row r="248" spans="1:11" x14ac:dyDescent="0.45">
      <c r="B248" s="11" t="s">
        <v>172</v>
      </c>
      <c r="C248" s="11" t="s">
        <v>8</v>
      </c>
      <c r="D248" s="11" t="s">
        <v>536</v>
      </c>
      <c r="E248" s="11" t="s">
        <v>537</v>
      </c>
      <c r="F248" s="11" t="s">
        <v>11</v>
      </c>
      <c r="G248" s="11" t="s">
        <v>11</v>
      </c>
      <c r="H248" s="11" t="s">
        <v>154</v>
      </c>
      <c r="I248" s="11" t="s">
        <v>13</v>
      </c>
      <c r="J248" s="12">
        <v>-9.25</v>
      </c>
      <c r="K248" s="12">
        <v>212.58</v>
      </c>
    </row>
    <row r="249" spans="1:11" x14ac:dyDescent="0.45">
      <c r="B249" s="11" t="s">
        <v>174</v>
      </c>
      <c r="C249" s="11" t="s">
        <v>8</v>
      </c>
      <c r="D249" s="11" t="s">
        <v>161</v>
      </c>
      <c r="E249" s="11" t="s">
        <v>162</v>
      </c>
      <c r="F249" s="11" t="s">
        <v>11</v>
      </c>
      <c r="G249" s="11" t="s">
        <v>11</v>
      </c>
      <c r="H249" s="11" t="s">
        <v>507</v>
      </c>
      <c r="I249" s="11" t="s">
        <v>26</v>
      </c>
      <c r="J249" s="12">
        <v>163</v>
      </c>
      <c r="K249" s="12">
        <v>375.58000000000004</v>
      </c>
    </row>
    <row r="250" spans="1:11" x14ac:dyDescent="0.45">
      <c r="A250" s="7" t="s">
        <v>539</v>
      </c>
      <c r="J250" s="13">
        <f>J243+J244+J245+J246+J247+J248+J249</f>
        <v>375.58000000000004</v>
      </c>
    </row>
    <row r="251" spans="1:11" x14ac:dyDescent="0.45">
      <c r="A251" s="2" t="s">
        <v>540</v>
      </c>
    </row>
    <row r="252" spans="1:11" x14ac:dyDescent="0.45">
      <c r="B252" s="11" t="s">
        <v>167</v>
      </c>
      <c r="C252" s="11" t="s">
        <v>8</v>
      </c>
      <c r="D252" s="11" t="s">
        <v>150</v>
      </c>
      <c r="E252" s="11" t="s">
        <v>516</v>
      </c>
      <c r="F252" s="11" t="s">
        <v>11</v>
      </c>
      <c r="G252" s="11" t="s">
        <v>11</v>
      </c>
      <c r="H252" s="11" t="s">
        <v>550</v>
      </c>
      <c r="I252" s="11" t="s">
        <v>13</v>
      </c>
      <c r="J252" s="12">
        <v>6441.6</v>
      </c>
      <c r="K252" s="12">
        <v>6441.6</v>
      </c>
    </row>
    <row r="253" spans="1:11" x14ac:dyDescent="0.45">
      <c r="B253" s="11" t="s">
        <v>167</v>
      </c>
      <c r="C253" s="11" t="s">
        <v>8</v>
      </c>
      <c r="D253" s="11" t="s">
        <v>150</v>
      </c>
      <c r="E253" s="11" t="s">
        <v>516</v>
      </c>
      <c r="F253" s="11" t="s">
        <v>11</v>
      </c>
      <c r="G253" s="11" t="s">
        <v>11</v>
      </c>
      <c r="H253" s="11" t="s">
        <v>153</v>
      </c>
      <c r="I253" s="11" t="s">
        <v>13</v>
      </c>
      <c r="J253" s="12">
        <v>-116.49</v>
      </c>
      <c r="K253" s="12">
        <v>6325.1100000000006</v>
      </c>
    </row>
    <row r="254" spans="1:11" x14ac:dyDescent="0.45">
      <c r="B254" s="11" t="s">
        <v>167</v>
      </c>
      <c r="C254" s="11" t="s">
        <v>8</v>
      </c>
      <c r="D254" s="11" t="s">
        <v>150</v>
      </c>
      <c r="E254" s="11" t="s">
        <v>516</v>
      </c>
      <c r="F254" s="11" t="s">
        <v>11</v>
      </c>
      <c r="G254" s="11" t="s">
        <v>11</v>
      </c>
      <c r="H254" s="11" t="s">
        <v>154</v>
      </c>
      <c r="I254" s="11" t="s">
        <v>13</v>
      </c>
      <c r="J254" s="12">
        <v>-498.09</v>
      </c>
      <c r="K254" s="12">
        <v>5827.02</v>
      </c>
    </row>
    <row r="255" spans="1:11" x14ac:dyDescent="0.45">
      <c r="B255" s="11" t="s">
        <v>167</v>
      </c>
      <c r="C255" s="11" t="s">
        <v>8</v>
      </c>
      <c r="D255" s="11" t="s">
        <v>150</v>
      </c>
      <c r="E255" s="11" t="s">
        <v>516</v>
      </c>
      <c r="F255" s="11" t="s">
        <v>11</v>
      </c>
      <c r="G255" s="11" t="s">
        <v>11</v>
      </c>
      <c r="H255" s="11" t="s">
        <v>547</v>
      </c>
      <c r="I255" s="11" t="s">
        <v>13</v>
      </c>
      <c r="J255" s="12">
        <v>-572</v>
      </c>
      <c r="K255" s="12">
        <v>5255.02</v>
      </c>
    </row>
    <row r="256" spans="1:11" x14ac:dyDescent="0.45">
      <c r="B256" s="11" t="s">
        <v>167</v>
      </c>
      <c r="C256" s="11" t="s">
        <v>8</v>
      </c>
      <c r="D256" s="11" t="s">
        <v>150</v>
      </c>
      <c r="E256" s="11" t="s">
        <v>516</v>
      </c>
      <c r="F256" s="11" t="s">
        <v>11</v>
      </c>
      <c r="G256" s="11" t="s">
        <v>11</v>
      </c>
      <c r="H256" s="11" t="s">
        <v>204</v>
      </c>
      <c r="I256" s="11" t="s">
        <v>13</v>
      </c>
      <c r="J256" s="12">
        <v>-396.62</v>
      </c>
      <c r="K256" s="12">
        <v>4858.4000000000005</v>
      </c>
    </row>
    <row r="257" spans="1:11" x14ac:dyDescent="0.45">
      <c r="B257" s="11" t="s">
        <v>174</v>
      </c>
      <c r="C257" s="11" t="s">
        <v>8</v>
      </c>
      <c r="D257" s="11" t="s">
        <v>161</v>
      </c>
      <c r="E257" s="11" t="s">
        <v>162</v>
      </c>
      <c r="F257" s="11" t="s">
        <v>11</v>
      </c>
      <c r="G257" s="11" t="s">
        <v>11</v>
      </c>
      <c r="H257" s="11" t="s">
        <v>544</v>
      </c>
      <c r="I257" s="11" t="s">
        <v>26</v>
      </c>
      <c r="J257" s="12">
        <v>1801.16</v>
      </c>
      <c r="K257" s="12">
        <v>6659.56</v>
      </c>
    </row>
    <row r="258" spans="1:11" x14ac:dyDescent="0.45">
      <c r="B258" s="11" t="s">
        <v>174</v>
      </c>
      <c r="C258" s="11" t="s">
        <v>8</v>
      </c>
      <c r="D258" s="11" t="s">
        <v>161</v>
      </c>
      <c r="E258" s="11" t="s">
        <v>206</v>
      </c>
      <c r="F258" s="11" t="s">
        <v>11</v>
      </c>
      <c r="G258" s="11" t="s">
        <v>11</v>
      </c>
      <c r="H258" s="11" t="s">
        <v>545</v>
      </c>
      <c r="I258" s="11" t="s">
        <v>13</v>
      </c>
      <c r="J258" s="12">
        <v>396.62</v>
      </c>
      <c r="K258" s="12">
        <v>7056.18</v>
      </c>
    </row>
    <row r="259" spans="1:11" x14ac:dyDescent="0.45">
      <c r="A259" s="7" t="s">
        <v>551</v>
      </c>
      <c r="J259" s="13">
        <f>J252+J253+J254+J255+J256+J257+J258</f>
        <v>7056.18</v>
      </c>
    </row>
    <row r="260" spans="1:11" x14ac:dyDescent="0.45">
      <c r="A260" s="2" t="s">
        <v>552</v>
      </c>
    </row>
    <row r="261" spans="1:11" x14ac:dyDescent="0.45">
      <c r="B261" s="11" t="s">
        <v>167</v>
      </c>
      <c r="C261" s="11" t="s">
        <v>8</v>
      </c>
      <c r="D261" s="11" t="s">
        <v>150</v>
      </c>
      <c r="E261" s="11" t="s">
        <v>516</v>
      </c>
      <c r="F261" s="11" t="s">
        <v>11</v>
      </c>
      <c r="G261" s="11" t="s">
        <v>11</v>
      </c>
      <c r="H261" s="11" t="s">
        <v>555</v>
      </c>
      <c r="I261" s="11" t="s">
        <v>13</v>
      </c>
      <c r="J261" s="12">
        <v>1592.1</v>
      </c>
      <c r="K261" s="12">
        <v>1592.1</v>
      </c>
    </row>
    <row r="262" spans="1:11" x14ac:dyDescent="0.45">
      <c r="A262" s="7" t="s">
        <v>556</v>
      </c>
      <c r="J262" s="13">
        <f>J261</f>
        <v>1592.1</v>
      </c>
    </row>
    <row r="263" spans="1:11" x14ac:dyDescent="0.45">
      <c r="A263" s="2" t="s">
        <v>557</v>
      </c>
    </row>
    <row r="264" spans="1:11" x14ac:dyDescent="0.45">
      <c r="B264" s="11" t="s">
        <v>167</v>
      </c>
      <c r="C264" s="11" t="s">
        <v>8</v>
      </c>
      <c r="D264" s="11" t="s">
        <v>150</v>
      </c>
      <c r="E264" s="11" t="s">
        <v>516</v>
      </c>
      <c r="F264" s="11" t="s">
        <v>11</v>
      </c>
      <c r="G264" s="11" t="s">
        <v>11</v>
      </c>
      <c r="H264" s="11" t="s">
        <v>220</v>
      </c>
      <c r="I264" s="11" t="s">
        <v>13</v>
      </c>
      <c r="J264" s="12">
        <v>-578.42999999999995</v>
      </c>
      <c r="K264" s="12">
        <v>-578.42999999999995</v>
      </c>
    </row>
    <row r="265" spans="1:11" x14ac:dyDescent="0.45">
      <c r="B265" s="11" t="s">
        <v>66</v>
      </c>
      <c r="C265" s="11" t="s">
        <v>8</v>
      </c>
      <c r="D265" s="11" t="s">
        <v>161</v>
      </c>
      <c r="E265" s="11" t="s">
        <v>218</v>
      </c>
      <c r="F265" s="11" t="s">
        <v>11</v>
      </c>
      <c r="G265" s="11" t="s">
        <v>11</v>
      </c>
      <c r="H265" s="11" t="s">
        <v>559</v>
      </c>
      <c r="I265" s="11" t="s">
        <v>26</v>
      </c>
      <c r="J265" s="12">
        <v>1500.75</v>
      </c>
      <c r="K265" s="12">
        <v>922.32</v>
      </c>
    </row>
    <row r="266" spans="1:11" x14ac:dyDescent="0.45">
      <c r="B266" s="11" t="s">
        <v>174</v>
      </c>
      <c r="C266" s="11" t="s">
        <v>8</v>
      </c>
      <c r="D266" s="11" t="s">
        <v>161</v>
      </c>
      <c r="E266" s="11" t="s">
        <v>221</v>
      </c>
      <c r="F266" s="11" t="s">
        <v>11</v>
      </c>
      <c r="G266" s="11" t="s">
        <v>11</v>
      </c>
      <c r="H266" s="11" t="s">
        <v>560</v>
      </c>
      <c r="I266" s="11" t="s">
        <v>26</v>
      </c>
      <c r="J266" s="12">
        <v>1050.79</v>
      </c>
      <c r="K266" s="12">
        <v>1973.1100000000001</v>
      </c>
    </row>
    <row r="267" spans="1:11" x14ac:dyDescent="0.45">
      <c r="A267" s="7" t="s">
        <v>561</v>
      </c>
      <c r="J267" s="13">
        <f>J264+J265+J266</f>
        <v>1973.1100000000001</v>
      </c>
    </row>
    <row r="268" spans="1:11" x14ac:dyDescent="0.45">
      <c r="A268" s="6" t="s">
        <v>562</v>
      </c>
      <c r="J268" s="13">
        <f>J241+J250+J259+J262+J267</f>
        <v>14191.35</v>
      </c>
    </row>
    <row r="269" spans="1:11" x14ac:dyDescent="0.45">
      <c r="A269" s="2" t="s">
        <v>563</v>
      </c>
    </row>
    <row r="270" spans="1:11" x14ac:dyDescent="0.45">
      <c r="B270" s="11" t="s">
        <v>172</v>
      </c>
      <c r="C270" s="11" t="s">
        <v>8</v>
      </c>
      <c r="D270" s="11" t="s">
        <v>587</v>
      </c>
      <c r="E270" s="11" t="s">
        <v>588</v>
      </c>
      <c r="F270" s="11" t="s">
        <v>11</v>
      </c>
      <c r="G270" s="11" t="s">
        <v>11</v>
      </c>
      <c r="H270" s="11" t="s">
        <v>589</v>
      </c>
      <c r="I270" s="11" t="s">
        <v>13</v>
      </c>
      <c r="J270" s="12">
        <v>273.95</v>
      </c>
      <c r="K270" s="12">
        <v>273.95</v>
      </c>
    </row>
    <row r="271" spans="1:11" x14ac:dyDescent="0.45">
      <c r="B271" s="11" t="s">
        <v>172</v>
      </c>
      <c r="C271" s="11" t="s">
        <v>8</v>
      </c>
      <c r="D271" s="11" t="s">
        <v>590</v>
      </c>
      <c r="E271" s="11" t="s">
        <v>581</v>
      </c>
      <c r="F271" s="11" t="s">
        <v>11</v>
      </c>
      <c r="G271" s="11" t="s">
        <v>11</v>
      </c>
      <c r="H271" s="11" t="s">
        <v>591</v>
      </c>
      <c r="I271" s="11" t="s">
        <v>13</v>
      </c>
      <c r="J271" s="12">
        <v>1378.72</v>
      </c>
      <c r="K271" s="12">
        <v>1652.67</v>
      </c>
    </row>
    <row r="272" spans="1:11" x14ac:dyDescent="0.45">
      <c r="A272" s="6" t="s">
        <v>592</v>
      </c>
      <c r="J272" s="13">
        <f>J270+J271</f>
        <v>1652.67</v>
      </c>
    </row>
    <row r="273" spans="1:11" x14ac:dyDescent="0.45">
      <c r="A273" s="3" t="s">
        <v>593</v>
      </c>
      <c r="J273" s="13">
        <f>J221+J234+J268+J272</f>
        <v>52951.229999999996</v>
      </c>
    </row>
    <row r="274" spans="1:11" x14ac:dyDescent="0.45">
      <c r="A274" s="4" t="s">
        <v>597</v>
      </c>
      <c r="J274" s="13">
        <v>53219.390000000007</v>
      </c>
    </row>
    <row r="275" spans="1:11" x14ac:dyDescent="0.45">
      <c r="A275" s="2" t="s">
        <v>610</v>
      </c>
    </row>
    <row r="276" spans="1:11" x14ac:dyDescent="0.45">
      <c r="A276" s="2" t="s">
        <v>611</v>
      </c>
    </row>
    <row r="277" spans="1:11" x14ac:dyDescent="0.45">
      <c r="A277" s="2" t="s">
        <v>612</v>
      </c>
    </row>
    <row r="278" spans="1:11" x14ac:dyDescent="0.45">
      <c r="B278" s="11" t="s">
        <v>613</v>
      </c>
      <c r="C278" s="11" t="s">
        <v>8</v>
      </c>
      <c r="D278" s="11" t="s">
        <v>161</v>
      </c>
      <c r="E278" s="11" t="s">
        <v>614</v>
      </c>
      <c r="F278" s="11" t="s">
        <v>11</v>
      </c>
      <c r="G278" s="11" t="s">
        <v>11</v>
      </c>
      <c r="H278" s="11" t="s">
        <v>838</v>
      </c>
      <c r="I278" s="11" t="s">
        <v>26</v>
      </c>
      <c r="J278" s="12">
        <v>8441.4599999999991</v>
      </c>
      <c r="K278" s="12">
        <f>+J278</f>
        <v>8441.4599999999991</v>
      </c>
    </row>
    <row r="279" spans="1:11" x14ac:dyDescent="0.45">
      <c r="A279" s="6" t="s">
        <v>615</v>
      </c>
      <c r="J279" s="13">
        <f>J278</f>
        <v>8441.4599999999991</v>
      </c>
    </row>
    <row r="280" spans="1:11" x14ac:dyDescent="0.45">
      <c r="A280" s="2" t="s">
        <v>616</v>
      </c>
    </row>
    <row r="281" spans="1:11" x14ac:dyDescent="0.45">
      <c r="B281" s="11" t="s">
        <v>167</v>
      </c>
      <c r="C281" s="11" t="s">
        <v>8</v>
      </c>
      <c r="D281" s="11" t="s">
        <v>161</v>
      </c>
      <c r="E281" s="11" t="s">
        <v>271</v>
      </c>
      <c r="F281" s="11" t="s">
        <v>11</v>
      </c>
      <c r="G281" s="11" t="s">
        <v>11</v>
      </c>
      <c r="H281" s="11" t="s">
        <v>838</v>
      </c>
      <c r="I281" s="11" t="s">
        <v>26</v>
      </c>
      <c r="J281" s="12">
        <v>691.24</v>
      </c>
      <c r="K281" s="12">
        <f>+J281</f>
        <v>691.24</v>
      </c>
    </row>
    <row r="282" spans="1:11" x14ac:dyDescent="0.45">
      <c r="A282" s="6" t="s">
        <v>617</v>
      </c>
      <c r="J282" s="13">
        <f>J281</f>
        <v>691.24</v>
      </c>
    </row>
    <row r="283" spans="1:11" x14ac:dyDescent="0.45">
      <c r="A283" s="3" t="s">
        <v>618</v>
      </c>
      <c r="J283" s="13">
        <f>J279+J282</f>
        <v>9132.6999999999989</v>
      </c>
    </row>
    <row r="284" spans="1:11" x14ac:dyDescent="0.45">
      <c r="A284" s="2" t="s">
        <v>619</v>
      </c>
    </row>
    <row r="285" spans="1:11" x14ac:dyDescent="0.45">
      <c r="A285" s="2" t="s">
        <v>624</v>
      </c>
    </row>
    <row r="286" spans="1:11" x14ac:dyDescent="0.45">
      <c r="B286" s="11" t="s">
        <v>174</v>
      </c>
      <c r="C286" s="11" t="s">
        <v>8</v>
      </c>
      <c r="D286" s="11" t="s">
        <v>161</v>
      </c>
      <c r="E286" s="11" t="s">
        <v>271</v>
      </c>
      <c r="F286" s="11" t="s">
        <v>11</v>
      </c>
      <c r="G286" s="11" t="s">
        <v>11</v>
      </c>
      <c r="H286" s="11" t="s">
        <v>838</v>
      </c>
      <c r="I286" s="11" t="s">
        <v>13</v>
      </c>
      <c r="J286" s="12">
        <v>3327.53</v>
      </c>
      <c r="K286" s="12">
        <f>+J286</f>
        <v>3327.53</v>
      </c>
    </row>
    <row r="287" spans="1:11" x14ac:dyDescent="0.45">
      <c r="A287" s="6" t="s">
        <v>627</v>
      </c>
      <c r="J287" s="13">
        <f>J286</f>
        <v>3327.53</v>
      </c>
    </row>
    <row r="288" spans="1:11" x14ac:dyDescent="0.45">
      <c r="A288" s="3" t="s">
        <v>630</v>
      </c>
      <c r="J288" s="13">
        <f>J287</f>
        <v>3327.53</v>
      </c>
    </row>
    <row r="289" spans="1:11" x14ac:dyDescent="0.45">
      <c r="A289" s="4" t="s">
        <v>631</v>
      </c>
      <c r="J289" s="13">
        <f>J283+J288</f>
        <v>12460.23</v>
      </c>
    </row>
    <row r="290" spans="1:11" x14ac:dyDescent="0.45">
      <c r="A290" s="2" t="s">
        <v>632</v>
      </c>
    </row>
    <row r="291" spans="1:11" x14ac:dyDescent="0.45">
      <c r="B291" s="11" t="s">
        <v>172</v>
      </c>
      <c r="C291" s="11" t="s">
        <v>8</v>
      </c>
      <c r="D291" s="11" t="s">
        <v>637</v>
      </c>
      <c r="E291" s="11" t="s">
        <v>634</v>
      </c>
      <c r="F291" s="11" t="s">
        <v>11</v>
      </c>
      <c r="G291" s="11" t="s">
        <v>11</v>
      </c>
      <c r="H291" s="11" t="s">
        <v>341</v>
      </c>
      <c r="I291" s="11" t="s">
        <v>13</v>
      </c>
      <c r="J291" s="12">
        <v>922.01</v>
      </c>
      <c r="K291" s="12">
        <v>922.01</v>
      </c>
    </row>
    <row r="292" spans="1:11" x14ac:dyDescent="0.45">
      <c r="A292" s="4" t="s">
        <v>638</v>
      </c>
      <c r="J292" s="13">
        <f>J291</f>
        <v>922.01</v>
      </c>
    </row>
    <row r="293" spans="1:11" x14ac:dyDescent="0.45">
      <c r="A293" s="2" t="s">
        <v>639</v>
      </c>
    </row>
    <row r="294" spans="1:11" x14ac:dyDescent="0.45">
      <c r="A294" s="2" t="s">
        <v>640</v>
      </c>
    </row>
    <row r="295" spans="1:11" x14ac:dyDescent="0.45">
      <c r="B295" s="11" t="s">
        <v>167</v>
      </c>
      <c r="C295" s="11" t="s">
        <v>8</v>
      </c>
      <c r="D295" s="11" t="s">
        <v>150</v>
      </c>
      <c r="E295" s="11" t="s">
        <v>533</v>
      </c>
      <c r="F295" s="11" t="s">
        <v>11</v>
      </c>
      <c r="G295" s="11" t="s">
        <v>11</v>
      </c>
      <c r="H295" s="11" t="s">
        <v>646</v>
      </c>
      <c r="I295" s="11" t="s">
        <v>13</v>
      </c>
      <c r="J295" s="12">
        <v>242.88</v>
      </c>
      <c r="K295" s="12">
        <v>242.88</v>
      </c>
    </row>
    <row r="296" spans="1:11" x14ac:dyDescent="0.45">
      <c r="B296" s="11" t="s">
        <v>167</v>
      </c>
      <c r="C296" s="11" t="s">
        <v>8</v>
      </c>
      <c r="D296" s="11" t="s">
        <v>150</v>
      </c>
      <c r="E296" s="11" t="s">
        <v>533</v>
      </c>
      <c r="F296" s="11" t="s">
        <v>11</v>
      </c>
      <c r="G296" s="11" t="s">
        <v>11</v>
      </c>
      <c r="H296" s="11" t="s">
        <v>153</v>
      </c>
      <c r="I296" s="11" t="s">
        <v>13</v>
      </c>
      <c r="J296" s="12">
        <v>-3.52</v>
      </c>
      <c r="K296" s="12">
        <v>239.35999999999999</v>
      </c>
    </row>
    <row r="297" spans="1:11" x14ac:dyDescent="0.45">
      <c r="B297" s="11" t="s">
        <v>167</v>
      </c>
      <c r="C297" s="11" t="s">
        <v>8</v>
      </c>
      <c r="D297" s="11" t="s">
        <v>150</v>
      </c>
      <c r="E297" s="11" t="s">
        <v>533</v>
      </c>
      <c r="F297" s="11" t="s">
        <v>11</v>
      </c>
      <c r="G297" s="11" t="s">
        <v>11</v>
      </c>
      <c r="H297" s="11" t="s">
        <v>154</v>
      </c>
      <c r="I297" s="11" t="s">
        <v>13</v>
      </c>
      <c r="J297" s="12">
        <v>-15.54</v>
      </c>
      <c r="K297" s="12">
        <v>223.82</v>
      </c>
    </row>
    <row r="298" spans="1:11" x14ac:dyDescent="0.45">
      <c r="B298" s="11" t="s">
        <v>174</v>
      </c>
      <c r="C298" s="11" t="s">
        <v>8</v>
      </c>
      <c r="D298" s="11" t="s">
        <v>161</v>
      </c>
      <c r="E298" s="11" t="s">
        <v>162</v>
      </c>
      <c r="F298" s="11" t="s">
        <v>11</v>
      </c>
      <c r="G298" s="11" t="s">
        <v>11</v>
      </c>
      <c r="H298" s="11" t="s">
        <v>642</v>
      </c>
      <c r="I298" s="11" t="s">
        <v>26</v>
      </c>
      <c r="J298" s="12">
        <v>42.09</v>
      </c>
      <c r="K298" s="12">
        <v>265.90999999999997</v>
      </c>
    </row>
    <row r="299" spans="1:11" x14ac:dyDescent="0.45">
      <c r="A299" s="3" t="s">
        <v>647</v>
      </c>
      <c r="J299" s="13">
        <f>J295+J296+J297+J298</f>
        <v>265.90999999999997</v>
      </c>
    </row>
    <row r="300" spans="1:11" x14ac:dyDescent="0.45">
      <c r="A300" s="2" t="s">
        <v>648</v>
      </c>
    </row>
    <row r="301" spans="1:11" x14ac:dyDescent="0.45">
      <c r="B301" s="11" t="s">
        <v>649</v>
      </c>
      <c r="C301" s="11" t="s">
        <v>8</v>
      </c>
      <c r="D301" s="11" t="s">
        <v>650</v>
      </c>
      <c r="E301" s="11" t="s">
        <v>651</v>
      </c>
      <c r="F301" s="11" t="s">
        <v>11</v>
      </c>
      <c r="G301" s="11" t="s">
        <v>11</v>
      </c>
      <c r="H301" s="11" t="s">
        <v>652</v>
      </c>
      <c r="I301" s="11" t="s">
        <v>109</v>
      </c>
      <c r="J301" s="12">
        <v>639.85</v>
      </c>
      <c r="K301" s="12">
        <v>639.85</v>
      </c>
    </row>
    <row r="302" spans="1:11" x14ac:dyDescent="0.45">
      <c r="A302" s="3" t="s">
        <v>653</v>
      </c>
      <c r="J302" s="13">
        <f>J301</f>
        <v>639.85</v>
      </c>
    </row>
    <row r="303" spans="1:11" x14ac:dyDescent="0.45">
      <c r="A303" s="2" t="s">
        <v>654</v>
      </c>
    </row>
    <row r="304" spans="1:11" x14ac:dyDescent="0.45">
      <c r="B304" s="11" t="s">
        <v>167</v>
      </c>
      <c r="C304" s="11" t="s">
        <v>8</v>
      </c>
      <c r="D304" s="11" t="s">
        <v>150</v>
      </c>
      <c r="E304" s="11" t="s">
        <v>155</v>
      </c>
      <c r="F304" s="11" t="s">
        <v>11</v>
      </c>
      <c r="G304" s="11" t="s">
        <v>11</v>
      </c>
      <c r="H304" s="11" t="s">
        <v>659</v>
      </c>
      <c r="I304" s="11" t="s">
        <v>13</v>
      </c>
      <c r="J304" s="12">
        <v>42.18</v>
      </c>
      <c r="K304" s="12">
        <v>42.18</v>
      </c>
    </row>
    <row r="305" spans="1:11" x14ac:dyDescent="0.45">
      <c r="A305" s="3" t="s">
        <v>660</v>
      </c>
      <c r="J305" s="13">
        <f>J304</f>
        <v>42.18</v>
      </c>
    </row>
    <row r="306" spans="1:11" x14ac:dyDescent="0.45">
      <c r="A306" s="2" t="s">
        <v>661</v>
      </c>
    </row>
    <row r="307" spans="1:11" x14ac:dyDescent="0.45">
      <c r="B307" s="11" t="s">
        <v>167</v>
      </c>
      <c r="C307" s="11" t="s">
        <v>8</v>
      </c>
      <c r="D307" s="11" t="s">
        <v>150</v>
      </c>
      <c r="E307" s="11" t="s">
        <v>533</v>
      </c>
      <c r="F307" s="11" t="s">
        <v>11</v>
      </c>
      <c r="G307" s="11" t="s">
        <v>11</v>
      </c>
      <c r="H307" s="11" t="s">
        <v>209</v>
      </c>
      <c r="I307" s="11" t="s">
        <v>13</v>
      </c>
      <c r="J307" s="12">
        <v>268.63</v>
      </c>
      <c r="K307" s="12">
        <v>268.63</v>
      </c>
    </row>
    <row r="308" spans="1:11" x14ac:dyDescent="0.45">
      <c r="B308" s="11" t="s">
        <v>167</v>
      </c>
      <c r="C308" s="11" t="s">
        <v>8</v>
      </c>
      <c r="D308" s="11" t="s">
        <v>150</v>
      </c>
      <c r="E308" s="11" t="s">
        <v>533</v>
      </c>
      <c r="F308" s="11" t="s">
        <v>11</v>
      </c>
      <c r="G308" s="11" t="s">
        <v>11</v>
      </c>
      <c r="H308" s="11" t="s">
        <v>153</v>
      </c>
      <c r="I308" s="11" t="s">
        <v>13</v>
      </c>
      <c r="J308" s="12">
        <v>-3.9</v>
      </c>
      <c r="K308" s="12">
        <v>264.73</v>
      </c>
    </row>
    <row r="309" spans="1:11" x14ac:dyDescent="0.45">
      <c r="B309" s="11" t="s">
        <v>167</v>
      </c>
      <c r="C309" s="11" t="s">
        <v>8</v>
      </c>
      <c r="D309" s="11" t="s">
        <v>150</v>
      </c>
      <c r="E309" s="11" t="s">
        <v>533</v>
      </c>
      <c r="F309" s="11" t="s">
        <v>11</v>
      </c>
      <c r="G309" s="11" t="s">
        <v>11</v>
      </c>
      <c r="H309" s="11" t="s">
        <v>154</v>
      </c>
      <c r="I309" s="11" t="s">
        <v>13</v>
      </c>
      <c r="J309" s="12">
        <v>-16.170000000000002</v>
      </c>
      <c r="K309" s="12">
        <v>248.56</v>
      </c>
    </row>
    <row r="310" spans="1:11" x14ac:dyDescent="0.45">
      <c r="B310" s="11" t="s">
        <v>174</v>
      </c>
      <c r="C310" s="11" t="s">
        <v>8</v>
      </c>
      <c r="D310" s="11" t="s">
        <v>161</v>
      </c>
      <c r="E310" s="11" t="s">
        <v>162</v>
      </c>
      <c r="F310" s="11" t="s">
        <v>11</v>
      </c>
      <c r="G310" s="11" t="s">
        <v>11</v>
      </c>
      <c r="H310" s="11" t="s">
        <v>663</v>
      </c>
      <c r="I310" s="11" t="s">
        <v>26</v>
      </c>
      <c r="J310" s="12">
        <v>36.17</v>
      </c>
      <c r="K310" s="12">
        <v>284.73</v>
      </c>
    </row>
    <row r="311" spans="1:11" x14ac:dyDescent="0.45">
      <c r="A311" s="3" t="s">
        <v>665</v>
      </c>
      <c r="J311" s="13">
        <f>J307+J308+J309+J310</f>
        <v>284.73</v>
      </c>
    </row>
    <row r="312" spans="1:11" x14ac:dyDescent="0.45">
      <c r="A312" s="2" t="s">
        <v>666</v>
      </c>
    </row>
    <row r="313" spans="1:11" x14ac:dyDescent="0.45">
      <c r="B313" s="11" t="s">
        <v>172</v>
      </c>
      <c r="C313" s="11" t="s">
        <v>8</v>
      </c>
      <c r="D313" s="11" t="s">
        <v>672</v>
      </c>
      <c r="E313" s="11" t="s">
        <v>668</v>
      </c>
      <c r="F313" s="11" t="s">
        <v>11</v>
      </c>
      <c r="G313" s="11" t="s">
        <v>11</v>
      </c>
      <c r="H313" s="11" t="s">
        <v>669</v>
      </c>
      <c r="I313" s="11" t="s">
        <v>13</v>
      </c>
      <c r="J313" s="12">
        <v>60</v>
      </c>
      <c r="K313" s="12">
        <v>60</v>
      </c>
    </row>
    <row r="314" spans="1:11" x14ac:dyDescent="0.45">
      <c r="A314" s="3" t="s">
        <v>673</v>
      </c>
      <c r="J314" s="13">
        <f>J313</f>
        <v>60</v>
      </c>
    </row>
    <row r="315" spans="1:11" x14ac:dyDescent="0.45">
      <c r="A315" s="2" t="s">
        <v>674</v>
      </c>
    </row>
    <row r="316" spans="1:11" x14ac:dyDescent="0.45">
      <c r="B316" s="11" t="s">
        <v>174</v>
      </c>
      <c r="C316" s="11" t="s">
        <v>8</v>
      </c>
      <c r="D316" s="11" t="s">
        <v>161</v>
      </c>
      <c r="E316" s="11" t="s">
        <v>398</v>
      </c>
      <c r="F316" s="11" t="s">
        <v>11</v>
      </c>
      <c r="G316" s="11" t="s">
        <v>11</v>
      </c>
      <c r="H316" s="11" t="s">
        <v>676</v>
      </c>
      <c r="I316" s="11" t="s">
        <v>13</v>
      </c>
      <c r="J316" s="12">
        <v>313.08999999999997</v>
      </c>
      <c r="K316" s="12">
        <v>313.08999999999997</v>
      </c>
    </row>
    <row r="317" spans="1:11" x14ac:dyDescent="0.45">
      <c r="A317" s="3" t="s">
        <v>678</v>
      </c>
      <c r="J317" s="13">
        <f>J316</f>
        <v>313.08999999999997</v>
      </c>
    </row>
    <row r="318" spans="1:11" x14ac:dyDescent="0.45">
      <c r="A318" s="4" t="s">
        <v>679</v>
      </c>
      <c r="J318" s="13">
        <f>J299+J302+J305+J311+J314+J317</f>
        <v>1605.76</v>
      </c>
    </row>
    <row r="319" spans="1:11" x14ac:dyDescent="0.45">
      <c r="A319" s="2" t="s">
        <v>682</v>
      </c>
    </row>
    <row r="320" spans="1:11" x14ac:dyDescent="0.45">
      <c r="A320" s="2" t="s">
        <v>683</v>
      </c>
    </row>
    <row r="321" spans="1:11" x14ac:dyDescent="0.45">
      <c r="B321" s="11" t="s">
        <v>172</v>
      </c>
      <c r="C321" s="11" t="s">
        <v>8</v>
      </c>
      <c r="D321" s="11" t="s">
        <v>691</v>
      </c>
      <c r="E321" s="11" t="s">
        <v>687</v>
      </c>
      <c r="F321" s="11" t="s">
        <v>11</v>
      </c>
      <c r="G321" s="11" t="s">
        <v>11</v>
      </c>
      <c r="H321" s="11" t="s">
        <v>209</v>
      </c>
      <c r="I321" s="11" t="s">
        <v>13</v>
      </c>
      <c r="J321" s="12">
        <v>2729.52</v>
      </c>
      <c r="K321" s="12">
        <v>2729.52</v>
      </c>
    </row>
    <row r="322" spans="1:11" x14ac:dyDescent="0.45">
      <c r="B322" s="11" t="s">
        <v>172</v>
      </c>
      <c r="C322" s="11" t="s">
        <v>8</v>
      </c>
      <c r="D322" s="11" t="s">
        <v>691</v>
      </c>
      <c r="E322" s="11" t="s">
        <v>687</v>
      </c>
      <c r="F322" s="11" t="s">
        <v>11</v>
      </c>
      <c r="G322" s="11" t="s">
        <v>11</v>
      </c>
      <c r="H322" s="11" t="s">
        <v>688</v>
      </c>
      <c r="I322" s="11" t="s">
        <v>13</v>
      </c>
      <c r="J322" s="11"/>
      <c r="K322" s="12">
        <v>2729.52</v>
      </c>
    </row>
    <row r="323" spans="1:11" x14ac:dyDescent="0.45">
      <c r="A323" s="3" t="s">
        <v>692</v>
      </c>
      <c r="J323" s="13">
        <f>J321+J322</f>
        <v>2729.52</v>
      </c>
    </row>
    <row r="324" spans="1:11" x14ac:dyDescent="0.45">
      <c r="A324" s="2" t="s">
        <v>693</v>
      </c>
    </row>
    <row r="325" spans="1:11" x14ac:dyDescent="0.45">
      <c r="B325" s="11" t="s">
        <v>172</v>
      </c>
      <c r="C325" s="11" t="s">
        <v>8</v>
      </c>
      <c r="D325" s="11" t="s">
        <v>691</v>
      </c>
      <c r="E325" s="11" t="s">
        <v>687</v>
      </c>
      <c r="F325" s="11" t="s">
        <v>11</v>
      </c>
      <c r="G325" s="11" t="s">
        <v>11</v>
      </c>
      <c r="H325" s="11" t="s">
        <v>209</v>
      </c>
      <c r="I325" s="11" t="s">
        <v>13</v>
      </c>
      <c r="J325" s="12">
        <v>5875.2</v>
      </c>
      <c r="K325" s="12">
        <v>5875.2</v>
      </c>
    </row>
    <row r="326" spans="1:11" x14ac:dyDescent="0.45">
      <c r="A326" s="3" t="s">
        <v>694</v>
      </c>
      <c r="J326" s="13">
        <f>J325</f>
        <v>5875.2</v>
      </c>
    </row>
    <row r="327" spans="1:11" x14ac:dyDescent="0.45">
      <c r="A327" s="4" t="s">
        <v>695</v>
      </c>
      <c r="J327" s="13">
        <f>J323+J326</f>
        <v>8604.7199999999993</v>
      </c>
    </row>
    <row r="328" spans="1:11" x14ac:dyDescent="0.45">
      <c r="A328" s="5" t="s">
        <v>696</v>
      </c>
      <c r="J328" s="14">
        <v>91634.44</v>
      </c>
    </row>
    <row r="329" spans="1:11" x14ac:dyDescent="0.45">
      <c r="A329" s="9" t="s">
        <v>697</v>
      </c>
      <c r="J329" s="13">
        <f>+J66-J328</f>
        <v>34396.239999999991</v>
      </c>
    </row>
    <row r="330" spans="1:11" x14ac:dyDescent="0.45">
      <c r="A330" s="2" t="s">
        <v>698</v>
      </c>
    </row>
    <row r="331" spans="1:11" x14ac:dyDescent="0.45">
      <c r="B331" s="11" t="s">
        <v>699</v>
      </c>
      <c r="J331" s="11"/>
    </row>
    <row r="332" spans="1:11" x14ac:dyDescent="0.45">
      <c r="B332" s="11" t="s">
        <v>700</v>
      </c>
      <c r="J332" s="11"/>
    </row>
    <row r="333" spans="1:11" x14ac:dyDescent="0.45">
      <c r="A333" s="9" t="s">
        <v>701</v>
      </c>
      <c r="J333" s="26">
        <f>J330+J331+J332</f>
        <v>0</v>
      </c>
    </row>
    <row r="334" spans="1:11" x14ac:dyDescent="0.45">
      <c r="A334" s="9" t="s">
        <v>702</v>
      </c>
      <c r="J334" s="13">
        <f>+J329-J333</f>
        <v>34396.239999999991</v>
      </c>
    </row>
    <row r="338" spans="1:11" x14ac:dyDescent="0.45">
      <c r="A338" s="31" t="s">
        <v>841</v>
      </c>
      <c r="B338" s="28"/>
      <c r="C338" s="28"/>
      <c r="D338" s="28"/>
      <c r="E338" s="28"/>
      <c r="F338" s="28"/>
      <c r="G338" s="28"/>
      <c r="H338" s="28"/>
      <c r="I338" s="28"/>
      <c r="J338" s="28"/>
      <c r="K338" s="28"/>
    </row>
  </sheetData>
  <mergeCells count="4">
    <mergeCell ref="A1:K1"/>
    <mergeCell ref="A2:K2"/>
    <mergeCell ref="A3:K3"/>
    <mergeCell ref="A338:K3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K785"/>
  <sheetViews>
    <sheetView topLeftCell="F762" workbookViewId="0">
      <selection activeCell="J786" sqref="J786"/>
    </sheetView>
  </sheetViews>
  <sheetFormatPr defaultColWidth="11.28515625" defaultRowHeight="15.9" x14ac:dyDescent="0.45"/>
  <cols>
    <col min="1" max="1" width="57.35546875" style="1" customWidth="1"/>
    <col min="2" max="2" width="39.2109375" style="1" customWidth="1"/>
    <col min="3" max="3" width="14.35546875" style="1" customWidth="1"/>
    <col min="4" max="4" width="9.2109375" style="1" customWidth="1"/>
    <col min="5" max="5" width="35.85546875" style="1" customWidth="1"/>
    <col min="6" max="6" width="7.5" style="1" customWidth="1"/>
    <col min="7" max="7" width="13.5" style="1" customWidth="1"/>
    <col min="8" max="8" width="86.640625" style="1" customWidth="1"/>
    <col min="9" max="9" width="25.5" style="1" customWidth="1"/>
    <col min="10" max="10" width="16.140625" style="1" customWidth="1"/>
    <col min="11" max="11" width="17" style="1" customWidth="1"/>
  </cols>
  <sheetData>
    <row r="1" spans="1:11" x14ac:dyDescent="0.4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45">
      <c r="A3" s="30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x14ac:dyDescent="0.45">
      <c r="A5" s="10" t="s">
        <v>11</v>
      </c>
      <c r="B5" s="10" t="s">
        <v>703</v>
      </c>
      <c r="C5" s="10" t="s">
        <v>704</v>
      </c>
      <c r="D5" s="10" t="s">
        <v>705</v>
      </c>
      <c r="E5" s="10" t="s">
        <v>706</v>
      </c>
      <c r="F5" s="10" t="s">
        <v>707</v>
      </c>
      <c r="G5" s="10" t="s">
        <v>708</v>
      </c>
      <c r="H5" s="10" t="s">
        <v>709</v>
      </c>
      <c r="I5" s="10" t="s">
        <v>710</v>
      </c>
      <c r="J5" s="10" t="s">
        <v>711</v>
      </c>
      <c r="K5" s="10" t="s">
        <v>712</v>
      </c>
    </row>
    <row r="6" spans="1:11" x14ac:dyDescent="0.45">
      <c r="A6" s="2" t="s">
        <v>3</v>
      </c>
    </row>
    <row r="7" spans="1:11" x14ac:dyDescent="0.45">
      <c r="A7" s="2" t="s">
        <v>4</v>
      </c>
    </row>
    <row r="8" spans="1:11" x14ac:dyDescent="0.45">
      <c r="A8" s="2" t="s">
        <v>5</v>
      </c>
    </row>
    <row r="9" spans="1:11" x14ac:dyDescent="0.45">
      <c r="A9" s="2" t="s">
        <v>6</v>
      </c>
    </row>
    <row r="10" spans="1:11" x14ac:dyDescent="0.45"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11</v>
      </c>
      <c r="H10" s="11" t="s">
        <v>12</v>
      </c>
      <c r="I10" s="11" t="s">
        <v>13</v>
      </c>
      <c r="J10" s="12">
        <v>-2508</v>
      </c>
      <c r="K10" s="12">
        <v>-2508</v>
      </c>
    </row>
    <row r="11" spans="1:11" x14ac:dyDescent="0.45">
      <c r="B11" s="11" t="s">
        <v>14</v>
      </c>
      <c r="C11" s="11" t="s">
        <v>8</v>
      </c>
      <c r="D11" s="11" t="s">
        <v>15</v>
      </c>
      <c r="E11" s="11" t="s">
        <v>10</v>
      </c>
      <c r="F11" s="11" t="s">
        <v>11</v>
      </c>
      <c r="G11" s="11" t="s">
        <v>11</v>
      </c>
      <c r="H11" s="11" t="s">
        <v>16</v>
      </c>
      <c r="I11" s="11" t="s">
        <v>13</v>
      </c>
      <c r="J11" s="12">
        <v>-4836</v>
      </c>
      <c r="K11" s="12">
        <v>-7344</v>
      </c>
    </row>
    <row r="12" spans="1:11" x14ac:dyDescent="0.45">
      <c r="A12" s="3" t="s">
        <v>17</v>
      </c>
      <c r="J12" s="13">
        <f>J10+J11</f>
        <v>-7344</v>
      </c>
    </row>
    <row r="13" spans="1:11" x14ac:dyDescent="0.45">
      <c r="A13" s="2" t="s">
        <v>18</v>
      </c>
    </row>
    <row r="14" spans="1:11" x14ac:dyDescent="0.45">
      <c r="B14" s="11" t="s">
        <v>19</v>
      </c>
      <c r="C14" s="11" t="s">
        <v>20</v>
      </c>
      <c r="D14" s="11" t="s">
        <v>21</v>
      </c>
      <c r="E14" s="11" t="s">
        <v>11</v>
      </c>
      <c r="F14" s="11" t="s">
        <v>11</v>
      </c>
      <c r="G14" s="11" t="s">
        <v>11</v>
      </c>
      <c r="H14" s="11" t="s">
        <v>22</v>
      </c>
      <c r="I14" s="11" t="s">
        <v>11</v>
      </c>
      <c r="J14" s="12">
        <v>2535961.42</v>
      </c>
      <c r="K14" s="12">
        <v>2535961.42</v>
      </c>
    </row>
    <row r="15" spans="1:11" x14ac:dyDescent="0.45">
      <c r="B15" s="11" t="s">
        <v>23</v>
      </c>
      <c r="C15" s="11" t="s">
        <v>24</v>
      </c>
      <c r="D15" s="11" t="s">
        <v>11</v>
      </c>
      <c r="E15" s="11" t="s">
        <v>25</v>
      </c>
      <c r="F15" s="11" t="s">
        <v>11</v>
      </c>
      <c r="G15" s="11" t="s">
        <v>11</v>
      </c>
      <c r="H15" s="11" t="s">
        <v>11</v>
      </c>
      <c r="I15" s="11" t="s">
        <v>26</v>
      </c>
      <c r="J15" s="12">
        <v>585995.12</v>
      </c>
      <c r="K15" s="12">
        <v>3121956.54</v>
      </c>
    </row>
    <row r="16" spans="1:11" x14ac:dyDescent="0.45">
      <c r="B16" s="11" t="s">
        <v>27</v>
      </c>
      <c r="C16" s="11" t="s">
        <v>8</v>
      </c>
      <c r="D16" s="11" t="s">
        <v>28</v>
      </c>
      <c r="E16" s="11" t="s">
        <v>29</v>
      </c>
      <c r="F16" s="11" t="s">
        <v>11</v>
      </c>
      <c r="G16" s="11" t="s">
        <v>11</v>
      </c>
      <c r="H16" s="11" t="s">
        <v>30</v>
      </c>
      <c r="I16" s="11" t="s">
        <v>13</v>
      </c>
      <c r="J16" s="12">
        <v>-356184.5</v>
      </c>
      <c r="K16" s="12">
        <v>2765772.04</v>
      </c>
    </row>
    <row r="17" spans="2:11" x14ac:dyDescent="0.45">
      <c r="B17" s="11" t="s">
        <v>27</v>
      </c>
      <c r="C17" s="11" t="s">
        <v>8</v>
      </c>
      <c r="D17" s="11" t="s">
        <v>31</v>
      </c>
      <c r="E17" s="11" t="s">
        <v>32</v>
      </c>
      <c r="F17" s="11" t="s">
        <v>11</v>
      </c>
      <c r="G17" s="11" t="s">
        <v>11</v>
      </c>
      <c r="H17" s="11" t="s">
        <v>33</v>
      </c>
      <c r="I17" s="11" t="s">
        <v>13</v>
      </c>
      <c r="J17" s="12">
        <v>-169354.88</v>
      </c>
      <c r="K17" s="12">
        <v>2596417.16</v>
      </c>
    </row>
    <row r="18" spans="2:11" x14ac:dyDescent="0.45">
      <c r="B18" s="11" t="s">
        <v>27</v>
      </c>
      <c r="C18" s="11" t="s">
        <v>8</v>
      </c>
      <c r="D18" s="11" t="s">
        <v>34</v>
      </c>
      <c r="E18" s="11" t="s">
        <v>35</v>
      </c>
      <c r="F18" s="11" t="s">
        <v>11</v>
      </c>
      <c r="G18" s="11" t="s">
        <v>11</v>
      </c>
      <c r="H18" s="11" t="s">
        <v>33</v>
      </c>
      <c r="I18" s="11" t="s">
        <v>13</v>
      </c>
      <c r="J18" s="12">
        <v>-493560.24</v>
      </c>
      <c r="K18" s="12">
        <v>2102856.92</v>
      </c>
    </row>
    <row r="19" spans="2:11" x14ac:dyDescent="0.45">
      <c r="B19" s="11" t="s">
        <v>27</v>
      </c>
      <c r="C19" s="11" t="s">
        <v>8</v>
      </c>
      <c r="D19" s="11" t="s">
        <v>36</v>
      </c>
      <c r="E19" s="11" t="s">
        <v>37</v>
      </c>
      <c r="F19" s="11" t="s">
        <v>11</v>
      </c>
      <c r="G19" s="11" t="s">
        <v>11</v>
      </c>
      <c r="H19" s="11" t="s">
        <v>33</v>
      </c>
      <c r="I19" s="11" t="s">
        <v>13</v>
      </c>
      <c r="J19" s="12">
        <v>-433036.84</v>
      </c>
      <c r="K19" s="12">
        <v>1669820.0799999998</v>
      </c>
    </row>
    <row r="20" spans="2:11" x14ac:dyDescent="0.45">
      <c r="B20" s="11" t="s">
        <v>27</v>
      </c>
      <c r="C20" s="11" t="s">
        <v>8</v>
      </c>
      <c r="D20" s="11" t="s">
        <v>38</v>
      </c>
      <c r="E20" s="11" t="s">
        <v>39</v>
      </c>
      <c r="F20" s="11" t="s">
        <v>11</v>
      </c>
      <c r="G20" s="11" t="s">
        <v>11</v>
      </c>
      <c r="H20" s="11" t="s">
        <v>33</v>
      </c>
      <c r="I20" s="11" t="s">
        <v>13</v>
      </c>
      <c r="J20" s="12">
        <v>-75802.34</v>
      </c>
      <c r="K20" s="12">
        <v>1594017.7399999998</v>
      </c>
    </row>
    <row r="21" spans="2:11" x14ac:dyDescent="0.45">
      <c r="B21" s="11" t="s">
        <v>40</v>
      </c>
      <c r="C21" s="11" t="s">
        <v>24</v>
      </c>
      <c r="D21" s="11" t="s">
        <v>11</v>
      </c>
      <c r="E21" s="11" t="s">
        <v>11</v>
      </c>
      <c r="F21" s="11" t="s">
        <v>11</v>
      </c>
      <c r="G21" s="11" t="s">
        <v>11</v>
      </c>
      <c r="H21" s="11" t="s">
        <v>11</v>
      </c>
      <c r="I21" s="11" t="s">
        <v>26</v>
      </c>
      <c r="J21" s="12">
        <v>324442.82</v>
      </c>
      <c r="K21" s="12">
        <v>1918460.5599999998</v>
      </c>
    </row>
    <row r="22" spans="2:11" x14ac:dyDescent="0.45">
      <c r="B22" s="11" t="s">
        <v>41</v>
      </c>
      <c r="C22" s="11" t="s">
        <v>24</v>
      </c>
      <c r="D22" s="11" t="s">
        <v>11</v>
      </c>
      <c r="E22" s="11" t="s">
        <v>11</v>
      </c>
      <c r="F22" s="11" t="s">
        <v>11</v>
      </c>
      <c r="G22" s="11" t="s">
        <v>11</v>
      </c>
      <c r="H22" s="11" t="s">
        <v>11</v>
      </c>
      <c r="I22" s="11" t="s">
        <v>26</v>
      </c>
      <c r="J22" s="12">
        <v>284509.94</v>
      </c>
      <c r="K22" s="12">
        <v>2202970.5</v>
      </c>
    </row>
    <row r="23" spans="2:11" x14ac:dyDescent="0.45">
      <c r="B23" s="11" t="s">
        <v>42</v>
      </c>
      <c r="C23" s="11" t="s">
        <v>24</v>
      </c>
      <c r="D23" s="11" t="s">
        <v>11</v>
      </c>
      <c r="E23" s="11" t="s">
        <v>11</v>
      </c>
      <c r="F23" s="11" t="s">
        <v>11</v>
      </c>
      <c r="G23" s="11" t="s">
        <v>11</v>
      </c>
      <c r="H23" s="11" t="s">
        <v>11</v>
      </c>
      <c r="I23" s="11" t="s">
        <v>26</v>
      </c>
      <c r="J23" s="12">
        <v>228391.61</v>
      </c>
      <c r="K23" s="12">
        <v>2431362.11</v>
      </c>
    </row>
    <row r="24" spans="2:11" x14ac:dyDescent="0.45">
      <c r="B24" s="11" t="s">
        <v>43</v>
      </c>
      <c r="C24" s="11" t="s">
        <v>24</v>
      </c>
      <c r="D24" s="11" t="s">
        <v>11</v>
      </c>
      <c r="E24" s="11" t="s">
        <v>44</v>
      </c>
      <c r="F24" s="11" t="s">
        <v>11</v>
      </c>
      <c r="G24" s="11" t="s">
        <v>11</v>
      </c>
      <c r="H24" s="11" t="s">
        <v>11</v>
      </c>
      <c r="I24" s="11" t="s">
        <v>26</v>
      </c>
      <c r="J24" s="12">
        <v>8.61</v>
      </c>
      <c r="K24" s="12">
        <v>2431370.7199999997</v>
      </c>
    </row>
    <row r="25" spans="2:11" x14ac:dyDescent="0.45">
      <c r="B25" s="11" t="s">
        <v>43</v>
      </c>
      <c r="C25" s="11" t="s">
        <v>24</v>
      </c>
      <c r="D25" s="11" t="s">
        <v>11</v>
      </c>
      <c r="E25" s="11" t="s">
        <v>11</v>
      </c>
      <c r="F25" s="11" t="s">
        <v>11</v>
      </c>
      <c r="G25" s="11" t="s">
        <v>11</v>
      </c>
      <c r="H25" s="11" t="s">
        <v>11</v>
      </c>
      <c r="I25" s="11" t="s">
        <v>26</v>
      </c>
      <c r="J25" s="12">
        <v>642250.64</v>
      </c>
      <c r="K25" s="12">
        <v>3073621.36</v>
      </c>
    </row>
    <row r="26" spans="2:11" x14ac:dyDescent="0.45">
      <c r="B26" s="11" t="s">
        <v>45</v>
      </c>
      <c r="C26" s="11" t="s">
        <v>24</v>
      </c>
      <c r="D26" s="11" t="s">
        <v>11</v>
      </c>
      <c r="E26" s="11" t="s">
        <v>11</v>
      </c>
      <c r="F26" s="11" t="s">
        <v>11</v>
      </c>
      <c r="G26" s="11" t="s">
        <v>11</v>
      </c>
      <c r="H26" s="11" t="s">
        <v>11</v>
      </c>
      <c r="I26" s="11" t="s">
        <v>26</v>
      </c>
      <c r="J26" s="12">
        <v>80850.009999999995</v>
      </c>
      <c r="K26" s="12">
        <v>3154471.3699999996</v>
      </c>
    </row>
    <row r="27" spans="2:11" x14ac:dyDescent="0.45">
      <c r="B27" s="11" t="s">
        <v>46</v>
      </c>
      <c r="C27" s="11" t="s">
        <v>24</v>
      </c>
      <c r="D27" s="11" t="s">
        <v>11</v>
      </c>
      <c r="E27" s="11" t="s">
        <v>25</v>
      </c>
      <c r="F27" s="11" t="s">
        <v>11</v>
      </c>
      <c r="G27" s="11" t="s">
        <v>11</v>
      </c>
      <c r="H27" s="11" t="s">
        <v>11</v>
      </c>
      <c r="I27" s="11" t="s">
        <v>26</v>
      </c>
      <c r="J27" s="12">
        <v>36.270000000000003</v>
      </c>
      <c r="K27" s="12">
        <v>3154507.6399999997</v>
      </c>
    </row>
    <row r="28" spans="2:11" x14ac:dyDescent="0.45">
      <c r="B28" s="11" t="s">
        <v>14</v>
      </c>
      <c r="C28" s="11" t="s">
        <v>8</v>
      </c>
      <c r="D28" s="11" t="s">
        <v>47</v>
      </c>
      <c r="E28" s="11" t="s">
        <v>48</v>
      </c>
      <c r="F28" s="11" t="s">
        <v>11</v>
      </c>
      <c r="G28" s="11" t="s">
        <v>11</v>
      </c>
      <c r="H28" s="11" t="s">
        <v>49</v>
      </c>
      <c r="I28" s="11" t="s">
        <v>13</v>
      </c>
      <c r="J28" s="12">
        <v>-6625.3</v>
      </c>
      <c r="K28" s="12">
        <v>3147882.34</v>
      </c>
    </row>
    <row r="29" spans="2:11" x14ac:dyDescent="0.45">
      <c r="B29" s="11" t="s">
        <v>14</v>
      </c>
      <c r="C29" s="11" t="s">
        <v>8</v>
      </c>
      <c r="D29" s="11" t="s">
        <v>50</v>
      </c>
      <c r="E29" s="11" t="s">
        <v>48</v>
      </c>
      <c r="F29" s="11" t="s">
        <v>11</v>
      </c>
      <c r="G29" s="11" t="s">
        <v>11</v>
      </c>
      <c r="H29" s="11" t="s">
        <v>51</v>
      </c>
      <c r="I29" s="11" t="s">
        <v>13</v>
      </c>
      <c r="J29" s="12">
        <v>-15758.79</v>
      </c>
      <c r="K29" s="12">
        <v>3132123.55</v>
      </c>
    </row>
    <row r="30" spans="2:11" x14ac:dyDescent="0.45">
      <c r="B30" s="11" t="s">
        <v>14</v>
      </c>
      <c r="C30" s="11" t="s">
        <v>8</v>
      </c>
      <c r="D30" s="11" t="s">
        <v>52</v>
      </c>
      <c r="E30" s="11" t="s">
        <v>29</v>
      </c>
      <c r="F30" s="11" t="s">
        <v>11</v>
      </c>
      <c r="G30" s="11" t="s">
        <v>11</v>
      </c>
      <c r="H30" s="11" t="s">
        <v>53</v>
      </c>
      <c r="I30" s="11" t="s">
        <v>13</v>
      </c>
      <c r="J30" s="12">
        <v>-588151.47</v>
      </c>
      <c r="K30" s="12">
        <v>2543972.08</v>
      </c>
    </row>
    <row r="31" spans="2:11" x14ac:dyDescent="0.45">
      <c r="B31" s="11" t="s">
        <v>14</v>
      </c>
      <c r="C31" s="11" t="s">
        <v>8</v>
      </c>
      <c r="D31" s="11" t="s">
        <v>54</v>
      </c>
      <c r="E31" s="11" t="s">
        <v>39</v>
      </c>
      <c r="F31" s="11" t="s">
        <v>11</v>
      </c>
      <c r="G31" s="11" t="s">
        <v>11</v>
      </c>
      <c r="H31" s="11" t="s">
        <v>55</v>
      </c>
      <c r="I31" s="11" t="s">
        <v>13</v>
      </c>
      <c r="J31" s="12">
        <v>-124850.01</v>
      </c>
      <c r="K31" s="12">
        <v>2419122.0700000003</v>
      </c>
    </row>
    <row r="32" spans="2:11" x14ac:dyDescent="0.45">
      <c r="B32" s="11" t="s">
        <v>14</v>
      </c>
      <c r="C32" s="11" t="s">
        <v>8</v>
      </c>
      <c r="D32" s="11" t="s">
        <v>56</v>
      </c>
      <c r="E32" s="11" t="s">
        <v>35</v>
      </c>
      <c r="F32" s="11" t="s">
        <v>11</v>
      </c>
      <c r="G32" s="11" t="s">
        <v>11</v>
      </c>
      <c r="H32" s="11" t="s">
        <v>55</v>
      </c>
      <c r="I32" s="11" t="s">
        <v>13</v>
      </c>
      <c r="J32" s="12">
        <v>-812916.8</v>
      </c>
      <c r="K32" s="12">
        <v>1606205.2700000003</v>
      </c>
    </row>
    <row r="33" spans="1:11" x14ac:dyDescent="0.45">
      <c r="B33" s="11" t="s">
        <v>14</v>
      </c>
      <c r="C33" s="11" t="s">
        <v>8</v>
      </c>
      <c r="D33" s="11" t="s">
        <v>57</v>
      </c>
      <c r="E33" s="11" t="s">
        <v>37</v>
      </c>
      <c r="F33" s="11" t="s">
        <v>11</v>
      </c>
      <c r="G33" s="11" t="s">
        <v>11</v>
      </c>
      <c r="H33" s="11" t="s">
        <v>55</v>
      </c>
      <c r="I33" s="11" t="s">
        <v>13</v>
      </c>
      <c r="J33" s="12">
        <v>-713231.92</v>
      </c>
      <c r="K33" s="12">
        <v>892973.35000000021</v>
      </c>
    </row>
    <row r="34" spans="1:11" x14ac:dyDescent="0.45">
      <c r="B34" s="11" t="s">
        <v>14</v>
      </c>
      <c r="C34" s="11" t="s">
        <v>8</v>
      </c>
      <c r="D34" s="11" t="s">
        <v>58</v>
      </c>
      <c r="E34" s="11" t="s">
        <v>32</v>
      </c>
      <c r="F34" s="11" t="s">
        <v>11</v>
      </c>
      <c r="G34" s="11" t="s">
        <v>11</v>
      </c>
      <c r="H34" s="11" t="s">
        <v>55</v>
      </c>
      <c r="I34" s="11" t="s">
        <v>13</v>
      </c>
      <c r="J34" s="12">
        <v>-278935.42</v>
      </c>
      <c r="K34" s="12">
        <v>614037.93000000017</v>
      </c>
    </row>
    <row r="35" spans="1:11" x14ac:dyDescent="0.45">
      <c r="A35" s="3" t="s">
        <v>59</v>
      </c>
      <c r="J35" s="13">
        <f>J14+J15+J16+J17+J18+J19+J20+J21+J22+J23+J24+J25+J26+J27+J28+J29+J30+J31+J32+J33+J34</f>
        <v>614037.93000000017</v>
      </c>
    </row>
    <row r="36" spans="1:11" x14ac:dyDescent="0.45">
      <c r="A36" s="2" t="s">
        <v>60</v>
      </c>
    </row>
    <row r="37" spans="1:11" x14ac:dyDescent="0.45">
      <c r="B37" s="11" t="s">
        <v>7</v>
      </c>
      <c r="C37" s="11" t="s">
        <v>8</v>
      </c>
      <c r="D37" s="11" t="s">
        <v>61</v>
      </c>
      <c r="E37" s="11" t="s">
        <v>62</v>
      </c>
      <c r="F37" s="11" t="s">
        <v>11</v>
      </c>
      <c r="G37" s="11" t="s">
        <v>11</v>
      </c>
      <c r="H37" s="11" t="s">
        <v>63</v>
      </c>
      <c r="I37" s="11" t="s">
        <v>13</v>
      </c>
      <c r="J37" s="12">
        <v>-3092.01</v>
      </c>
      <c r="K37" s="12">
        <v>-3092.01</v>
      </c>
    </row>
    <row r="38" spans="1:11" x14ac:dyDescent="0.45">
      <c r="A38" s="3" t="s">
        <v>64</v>
      </c>
      <c r="J38" s="13">
        <f>J37</f>
        <v>-3092.01</v>
      </c>
    </row>
    <row r="39" spans="1:11" x14ac:dyDescent="0.45">
      <c r="A39" s="2" t="s">
        <v>65</v>
      </c>
    </row>
    <row r="40" spans="1:11" x14ac:dyDescent="0.45">
      <c r="B40" s="11" t="s">
        <v>66</v>
      </c>
      <c r="C40" s="11" t="s">
        <v>24</v>
      </c>
      <c r="D40" s="11" t="s">
        <v>11</v>
      </c>
      <c r="E40" s="11" t="s">
        <v>29</v>
      </c>
      <c r="F40" s="11" t="s">
        <v>11</v>
      </c>
      <c r="G40" s="11" t="s">
        <v>11</v>
      </c>
      <c r="H40" s="11" t="s">
        <v>67</v>
      </c>
      <c r="I40" s="11" t="s">
        <v>26</v>
      </c>
      <c r="J40" s="12">
        <v>15405.85</v>
      </c>
      <c r="K40" s="12">
        <v>15405.85</v>
      </c>
    </row>
    <row r="41" spans="1:11" x14ac:dyDescent="0.45">
      <c r="A41" s="3" t="s">
        <v>68</v>
      </c>
      <c r="J41" s="13">
        <f>J40</f>
        <v>15405.85</v>
      </c>
    </row>
    <row r="42" spans="1:11" x14ac:dyDescent="0.45">
      <c r="A42" s="4" t="s">
        <v>69</v>
      </c>
      <c r="J42" s="13">
        <f>J12+J35+J38+J41</f>
        <v>619007.77000000014</v>
      </c>
    </row>
    <row r="43" spans="1:11" x14ac:dyDescent="0.45">
      <c r="A43" s="2" t="s">
        <v>70</v>
      </c>
    </row>
    <row r="44" spans="1:11" x14ac:dyDescent="0.45">
      <c r="A44" s="2" t="s">
        <v>71</v>
      </c>
    </row>
    <row r="45" spans="1:11" x14ac:dyDescent="0.45">
      <c r="B45" s="11" t="s">
        <v>72</v>
      </c>
      <c r="C45" s="11" t="s">
        <v>24</v>
      </c>
      <c r="D45" s="11" t="s">
        <v>11</v>
      </c>
      <c r="E45" s="11" t="s">
        <v>73</v>
      </c>
      <c r="F45" s="11" t="s">
        <v>11</v>
      </c>
      <c r="G45" s="11" t="s">
        <v>11</v>
      </c>
      <c r="H45" s="11" t="s">
        <v>74</v>
      </c>
      <c r="I45" s="11" t="s">
        <v>26</v>
      </c>
      <c r="J45" s="12">
        <v>586.15</v>
      </c>
      <c r="K45" s="12">
        <v>586.15</v>
      </c>
    </row>
    <row r="46" spans="1:11" x14ac:dyDescent="0.45">
      <c r="A46" s="3" t="s">
        <v>75</v>
      </c>
      <c r="J46" s="13">
        <f>J45</f>
        <v>586.15</v>
      </c>
    </row>
    <row r="47" spans="1:11" x14ac:dyDescent="0.45">
      <c r="A47" s="2" t="s">
        <v>76</v>
      </c>
    </row>
    <row r="48" spans="1:11" x14ac:dyDescent="0.45">
      <c r="B48" s="11" t="s">
        <v>77</v>
      </c>
      <c r="C48" s="11" t="s">
        <v>24</v>
      </c>
      <c r="D48" s="11" t="s">
        <v>11</v>
      </c>
      <c r="E48" s="11" t="s">
        <v>44</v>
      </c>
      <c r="F48" s="11" t="s">
        <v>11</v>
      </c>
      <c r="G48" s="11" t="s">
        <v>11</v>
      </c>
      <c r="H48" s="11" t="s">
        <v>78</v>
      </c>
      <c r="I48" s="11" t="s">
        <v>26</v>
      </c>
      <c r="J48" s="12">
        <v>78501.77</v>
      </c>
      <c r="K48" s="12">
        <v>78501.77</v>
      </c>
    </row>
    <row r="49" spans="1:11" x14ac:dyDescent="0.45">
      <c r="B49" s="11" t="s">
        <v>79</v>
      </c>
      <c r="C49" s="11" t="s">
        <v>8</v>
      </c>
      <c r="D49" s="11" t="s">
        <v>80</v>
      </c>
      <c r="E49" s="11" t="s">
        <v>29</v>
      </c>
      <c r="F49" s="11" t="s">
        <v>11</v>
      </c>
      <c r="G49" s="11" t="s">
        <v>11</v>
      </c>
      <c r="H49" s="11" t="s">
        <v>81</v>
      </c>
      <c r="I49" s="11" t="s">
        <v>13</v>
      </c>
      <c r="J49" s="12">
        <v>-16081.87</v>
      </c>
      <c r="K49" s="12">
        <v>62419.9</v>
      </c>
    </row>
    <row r="50" spans="1:11" x14ac:dyDescent="0.45">
      <c r="B50" s="11" t="s">
        <v>79</v>
      </c>
      <c r="C50" s="11" t="s">
        <v>8</v>
      </c>
      <c r="D50" s="11" t="s">
        <v>82</v>
      </c>
      <c r="E50" s="11" t="s">
        <v>39</v>
      </c>
      <c r="F50" s="11" t="s">
        <v>11</v>
      </c>
      <c r="G50" s="11" t="s">
        <v>11</v>
      </c>
      <c r="H50" s="11" t="s">
        <v>81</v>
      </c>
      <c r="I50" s="11" t="s">
        <v>13</v>
      </c>
      <c r="J50" s="12">
        <v>-3422.55</v>
      </c>
      <c r="K50" s="12">
        <v>58997.35</v>
      </c>
    </row>
    <row r="51" spans="1:11" x14ac:dyDescent="0.45">
      <c r="B51" s="11" t="s">
        <v>79</v>
      </c>
      <c r="C51" s="11" t="s">
        <v>8</v>
      </c>
      <c r="D51" s="11" t="s">
        <v>83</v>
      </c>
      <c r="E51" s="11" t="s">
        <v>35</v>
      </c>
      <c r="F51" s="11" t="s">
        <v>11</v>
      </c>
      <c r="G51" s="11" t="s">
        <v>11</v>
      </c>
      <c r="H51" s="11" t="s">
        <v>81</v>
      </c>
      <c r="I51" s="11" t="s">
        <v>13</v>
      </c>
      <c r="J51" s="12">
        <v>-26671.4</v>
      </c>
      <c r="K51" s="12">
        <v>32325.949999999997</v>
      </c>
    </row>
    <row r="52" spans="1:11" x14ac:dyDescent="0.45">
      <c r="B52" s="11" t="s">
        <v>79</v>
      </c>
      <c r="C52" s="11" t="s">
        <v>8</v>
      </c>
      <c r="D52" s="11" t="s">
        <v>84</v>
      </c>
      <c r="E52" s="11" t="s">
        <v>37</v>
      </c>
      <c r="F52" s="11" t="s">
        <v>11</v>
      </c>
      <c r="G52" s="11" t="s">
        <v>11</v>
      </c>
      <c r="H52" s="11" t="s">
        <v>81</v>
      </c>
      <c r="I52" s="11" t="s">
        <v>13</v>
      </c>
      <c r="J52" s="12">
        <v>-22064</v>
      </c>
      <c r="K52" s="12">
        <v>10261.949999999997</v>
      </c>
    </row>
    <row r="53" spans="1:11" x14ac:dyDescent="0.45">
      <c r="B53" s="11" t="s">
        <v>79</v>
      </c>
      <c r="C53" s="11" t="s">
        <v>8</v>
      </c>
      <c r="D53" s="11" t="s">
        <v>85</v>
      </c>
      <c r="E53" s="11" t="s">
        <v>32</v>
      </c>
      <c r="F53" s="11" t="s">
        <v>11</v>
      </c>
      <c r="G53" s="11" t="s">
        <v>11</v>
      </c>
      <c r="H53" s="11" t="s">
        <v>81</v>
      </c>
      <c r="I53" s="11" t="s">
        <v>13</v>
      </c>
      <c r="J53" s="12">
        <v>-15.71</v>
      </c>
      <c r="K53" s="12">
        <v>10246.239999999998</v>
      </c>
    </row>
    <row r="54" spans="1:11" x14ac:dyDescent="0.45">
      <c r="B54" s="11" t="s">
        <v>86</v>
      </c>
      <c r="C54" s="11" t="s">
        <v>24</v>
      </c>
      <c r="D54" s="11" t="s">
        <v>11</v>
      </c>
      <c r="E54" s="11" t="s">
        <v>44</v>
      </c>
      <c r="F54" s="11" t="s">
        <v>11</v>
      </c>
      <c r="G54" s="11" t="s">
        <v>11</v>
      </c>
      <c r="H54" s="11" t="s">
        <v>11</v>
      </c>
      <c r="I54" s="11" t="s">
        <v>26</v>
      </c>
      <c r="J54" s="12">
        <v>707.91</v>
      </c>
      <c r="K54" s="12">
        <v>10954.149999999998</v>
      </c>
    </row>
    <row r="55" spans="1:11" x14ac:dyDescent="0.45">
      <c r="A55" s="3" t="s">
        <v>87</v>
      </c>
      <c r="J55" s="13">
        <f>J48+J49+J50+J51+J52+J53+J54</f>
        <v>10954.149999999998</v>
      </c>
    </row>
    <row r="56" spans="1:11" x14ac:dyDescent="0.45">
      <c r="A56" s="4" t="s">
        <v>88</v>
      </c>
      <c r="J56" s="13">
        <f>J46+J55</f>
        <v>11540.299999999997</v>
      </c>
    </row>
    <row r="57" spans="1:11" x14ac:dyDescent="0.45">
      <c r="A57" s="2" t="s">
        <v>89</v>
      </c>
    </row>
    <row r="58" spans="1:11" x14ac:dyDescent="0.45">
      <c r="A58" s="2" t="s">
        <v>90</v>
      </c>
    </row>
    <row r="59" spans="1:11" x14ac:dyDescent="0.45">
      <c r="B59" s="11" t="s">
        <v>19</v>
      </c>
      <c r="C59" s="11" t="s">
        <v>20</v>
      </c>
      <c r="D59" s="11" t="s">
        <v>21</v>
      </c>
      <c r="E59" s="11" t="s">
        <v>11</v>
      </c>
      <c r="F59" s="11" t="s">
        <v>11</v>
      </c>
      <c r="G59" s="11" t="s">
        <v>11</v>
      </c>
      <c r="H59" s="11" t="s">
        <v>22</v>
      </c>
      <c r="I59" s="11" t="s">
        <v>11</v>
      </c>
      <c r="J59" s="12">
        <v>933.75</v>
      </c>
      <c r="K59" s="12">
        <v>933.75</v>
      </c>
    </row>
    <row r="60" spans="1:11" x14ac:dyDescent="0.45">
      <c r="B60" s="11" t="s">
        <v>23</v>
      </c>
      <c r="C60" s="11" t="s">
        <v>24</v>
      </c>
      <c r="D60" s="11" t="s">
        <v>11</v>
      </c>
      <c r="E60" s="11" t="s">
        <v>25</v>
      </c>
      <c r="F60" s="11" t="s">
        <v>11</v>
      </c>
      <c r="G60" s="11" t="s">
        <v>11</v>
      </c>
      <c r="H60" s="11" t="s">
        <v>91</v>
      </c>
      <c r="I60" s="11" t="s">
        <v>26</v>
      </c>
      <c r="J60" s="12">
        <v>71</v>
      </c>
      <c r="K60" s="12">
        <v>1004.75</v>
      </c>
    </row>
    <row r="61" spans="1:11" x14ac:dyDescent="0.45">
      <c r="B61" s="11" t="s">
        <v>40</v>
      </c>
      <c r="C61" s="11" t="s">
        <v>24</v>
      </c>
      <c r="D61" s="11" t="s">
        <v>11</v>
      </c>
      <c r="E61" s="11" t="s">
        <v>11</v>
      </c>
      <c r="F61" s="11" t="s">
        <v>11</v>
      </c>
      <c r="G61" s="11" t="s">
        <v>11</v>
      </c>
      <c r="H61" s="11" t="s">
        <v>91</v>
      </c>
      <c r="I61" s="11" t="s">
        <v>26</v>
      </c>
      <c r="J61" s="12">
        <v>200</v>
      </c>
      <c r="K61" s="12">
        <v>1204.75</v>
      </c>
    </row>
    <row r="62" spans="1:11" x14ac:dyDescent="0.45">
      <c r="B62" s="11" t="s">
        <v>41</v>
      </c>
      <c r="C62" s="11" t="s">
        <v>24</v>
      </c>
      <c r="D62" s="11" t="s">
        <v>11</v>
      </c>
      <c r="E62" s="11" t="s">
        <v>11</v>
      </c>
      <c r="F62" s="11" t="s">
        <v>11</v>
      </c>
      <c r="G62" s="11" t="s">
        <v>11</v>
      </c>
      <c r="H62" s="11" t="s">
        <v>91</v>
      </c>
      <c r="I62" s="11" t="s">
        <v>26</v>
      </c>
      <c r="J62" s="12">
        <v>20</v>
      </c>
      <c r="K62" s="12">
        <v>1224.75</v>
      </c>
    </row>
    <row r="63" spans="1:11" x14ac:dyDescent="0.45">
      <c r="B63" s="11" t="s">
        <v>42</v>
      </c>
      <c r="C63" s="11" t="s">
        <v>24</v>
      </c>
      <c r="D63" s="11" t="s">
        <v>11</v>
      </c>
      <c r="E63" s="11" t="s">
        <v>11</v>
      </c>
      <c r="F63" s="11" t="s">
        <v>11</v>
      </c>
      <c r="G63" s="11" t="s">
        <v>11</v>
      </c>
      <c r="H63" s="11" t="s">
        <v>91</v>
      </c>
      <c r="I63" s="11" t="s">
        <v>26</v>
      </c>
      <c r="J63" s="12">
        <v>242</v>
      </c>
      <c r="K63" s="12">
        <v>1466.75</v>
      </c>
    </row>
    <row r="64" spans="1:11" x14ac:dyDescent="0.45">
      <c r="B64" s="11" t="s">
        <v>43</v>
      </c>
      <c r="C64" s="11" t="s">
        <v>24</v>
      </c>
      <c r="D64" s="11" t="s">
        <v>11</v>
      </c>
      <c r="E64" s="11" t="s">
        <v>11</v>
      </c>
      <c r="F64" s="11" t="s">
        <v>11</v>
      </c>
      <c r="G64" s="11" t="s">
        <v>11</v>
      </c>
      <c r="H64" s="11" t="s">
        <v>11</v>
      </c>
      <c r="I64" s="11" t="s">
        <v>26</v>
      </c>
      <c r="J64" s="12">
        <v>80</v>
      </c>
      <c r="K64" s="12">
        <v>1546.75</v>
      </c>
    </row>
    <row r="65" spans="1:11" x14ac:dyDescent="0.45">
      <c r="B65" s="11" t="s">
        <v>45</v>
      </c>
      <c r="C65" s="11" t="s">
        <v>24</v>
      </c>
      <c r="D65" s="11" t="s">
        <v>11</v>
      </c>
      <c r="E65" s="11" t="s">
        <v>11</v>
      </c>
      <c r="F65" s="11" t="s">
        <v>11</v>
      </c>
      <c r="G65" s="11" t="s">
        <v>11</v>
      </c>
      <c r="H65" s="11" t="s">
        <v>92</v>
      </c>
      <c r="I65" s="11" t="s">
        <v>26</v>
      </c>
      <c r="J65" s="12">
        <v>20</v>
      </c>
      <c r="K65" s="12">
        <v>1566.75</v>
      </c>
    </row>
    <row r="66" spans="1:11" x14ac:dyDescent="0.45">
      <c r="B66" s="11" t="s">
        <v>46</v>
      </c>
      <c r="C66" s="11" t="s">
        <v>24</v>
      </c>
      <c r="D66" s="11" t="s">
        <v>11</v>
      </c>
      <c r="E66" s="11" t="s">
        <v>25</v>
      </c>
      <c r="F66" s="11" t="s">
        <v>11</v>
      </c>
      <c r="G66" s="11" t="s">
        <v>11</v>
      </c>
      <c r="H66" s="11" t="s">
        <v>11</v>
      </c>
      <c r="I66" s="11" t="s">
        <v>26</v>
      </c>
      <c r="J66" s="12">
        <v>20</v>
      </c>
      <c r="K66" s="12">
        <v>1586.75</v>
      </c>
    </row>
    <row r="67" spans="1:11" x14ac:dyDescent="0.45">
      <c r="B67" s="11" t="s">
        <v>93</v>
      </c>
      <c r="C67" s="11" t="s">
        <v>24</v>
      </c>
      <c r="D67" s="11" t="s">
        <v>11</v>
      </c>
      <c r="E67" s="11" t="s">
        <v>11</v>
      </c>
      <c r="F67" s="11" t="s">
        <v>11</v>
      </c>
      <c r="G67" s="11" t="s">
        <v>11</v>
      </c>
      <c r="H67" s="11" t="s">
        <v>11</v>
      </c>
      <c r="I67" s="11" t="s">
        <v>26</v>
      </c>
      <c r="J67" s="12">
        <v>20</v>
      </c>
      <c r="K67" s="12">
        <v>1606.75</v>
      </c>
    </row>
    <row r="68" spans="1:11" x14ac:dyDescent="0.45">
      <c r="B68" s="11" t="s">
        <v>93</v>
      </c>
      <c r="C68" s="11" t="s">
        <v>24</v>
      </c>
      <c r="D68" s="11" t="s">
        <v>11</v>
      </c>
      <c r="E68" s="11" t="s">
        <v>11</v>
      </c>
      <c r="F68" s="11" t="s">
        <v>11</v>
      </c>
      <c r="G68" s="11" t="s">
        <v>11</v>
      </c>
      <c r="H68" s="11" t="s">
        <v>11</v>
      </c>
      <c r="I68" s="11" t="s">
        <v>26</v>
      </c>
      <c r="J68" s="12">
        <v>40</v>
      </c>
      <c r="K68" s="12">
        <v>1646.75</v>
      </c>
    </row>
    <row r="69" spans="1:11" x14ac:dyDescent="0.45">
      <c r="B69" s="11" t="s">
        <v>94</v>
      </c>
      <c r="C69" s="11" t="s">
        <v>24</v>
      </c>
      <c r="D69" s="11" t="s">
        <v>11</v>
      </c>
      <c r="E69" s="11" t="s">
        <v>11</v>
      </c>
      <c r="F69" s="11" t="s">
        <v>11</v>
      </c>
      <c r="G69" s="11" t="s">
        <v>11</v>
      </c>
      <c r="H69" s="11" t="s">
        <v>11</v>
      </c>
      <c r="I69" s="11" t="s">
        <v>26</v>
      </c>
      <c r="J69" s="12">
        <v>30</v>
      </c>
      <c r="K69" s="12">
        <v>1676.75</v>
      </c>
    </row>
    <row r="70" spans="1:11" x14ac:dyDescent="0.45">
      <c r="B70" s="11" t="s">
        <v>94</v>
      </c>
      <c r="C70" s="11" t="s">
        <v>24</v>
      </c>
      <c r="D70" s="11" t="s">
        <v>11</v>
      </c>
      <c r="E70" s="11" t="s">
        <v>11</v>
      </c>
      <c r="F70" s="11" t="s">
        <v>11</v>
      </c>
      <c r="G70" s="11" t="s">
        <v>11</v>
      </c>
      <c r="H70" s="11" t="s">
        <v>11</v>
      </c>
      <c r="I70" s="11" t="s">
        <v>26</v>
      </c>
      <c r="J70" s="12">
        <v>10</v>
      </c>
      <c r="K70" s="12">
        <v>1686.75</v>
      </c>
    </row>
    <row r="71" spans="1:11" x14ac:dyDescent="0.45">
      <c r="B71" s="11" t="s">
        <v>94</v>
      </c>
      <c r="C71" s="11" t="s">
        <v>24</v>
      </c>
      <c r="D71" s="11" t="s">
        <v>11</v>
      </c>
      <c r="E71" s="11" t="s">
        <v>11</v>
      </c>
      <c r="F71" s="11" t="s">
        <v>11</v>
      </c>
      <c r="G71" s="11" t="s">
        <v>11</v>
      </c>
      <c r="H71" s="11" t="s">
        <v>11</v>
      </c>
      <c r="I71" s="11" t="s">
        <v>26</v>
      </c>
      <c r="J71" s="12">
        <v>20</v>
      </c>
      <c r="K71" s="12">
        <v>1706.75</v>
      </c>
    </row>
    <row r="72" spans="1:11" x14ac:dyDescent="0.45">
      <c r="B72" s="11" t="s">
        <v>95</v>
      </c>
      <c r="C72" s="11" t="s">
        <v>24</v>
      </c>
      <c r="D72" s="11" t="s">
        <v>11</v>
      </c>
      <c r="E72" s="11" t="s">
        <v>11</v>
      </c>
      <c r="F72" s="11" t="s">
        <v>11</v>
      </c>
      <c r="G72" s="11" t="s">
        <v>11</v>
      </c>
      <c r="H72" s="11" t="s">
        <v>11</v>
      </c>
      <c r="I72" s="11" t="s">
        <v>26</v>
      </c>
      <c r="J72" s="12">
        <v>80</v>
      </c>
      <c r="K72" s="12">
        <v>1786.75</v>
      </c>
    </row>
    <row r="73" spans="1:11" x14ac:dyDescent="0.45">
      <c r="A73" s="3" t="s">
        <v>96</v>
      </c>
      <c r="J73" s="13">
        <f>J59+J60+J61+J62+J63+J64+J65+J66+J67+J68+J69+J70+J71+J72</f>
        <v>1786.75</v>
      </c>
    </row>
    <row r="74" spans="1:11" x14ac:dyDescent="0.45">
      <c r="A74" s="2" t="s">
        <v>97</v>
      </c>
    </row>
    <row r="75" spans="1:11" x14ac:dyDescent="0.45">
      <c r="B75" s="11" t="s">
        <v>93</v>
      </c>
      <c r="C75" s="11" t="s">
        <v>24</v>
      </c>
      <c r="D75" s="11" t="s">
        <v>11</v>
      </c>
      <c r="E75" s="11" t="s">
        <v>11</v>
      </c>
      <c r="F75" s="11" t="s">
        <v>11</v>
      </c>
      <c r="G75" s="11" t="s">
        <v>11</v>
      </c>
      <c r="H75" s="11" t="s">
        <v>11</v>
      </c>
      <c r="I75" s="11" t="s">
        <v>26</v>
      </c>
      <c r="J75" s="12">
        <v>118.29</v>
      </c>
      <c r="K75" s="12">
        <v>118.29</v>
      </c>
    </row>
    <row r="76" spans="1:11" x14ac:dyDescent="0.45">
      <c r="B76" s="11" t="s">
        <v>94</v>
      </c>
      <c r="C76" s="11" t="s">
        <v>24</v>
      </c>
      <c r="D76" s="11" t="s">
        <v>11</v>
      </c>
      <c r="E76" s="11" t="s">
        <v>11</v>
      </c>
      <c r="F76" s="11" t="s">
        <v>11</v>
      </c>
      <c r="G76" s="11" t="s">
        <v>11</v>
      </c>
      <c r="H76" s="11" t="s">
        <v>11</v>
      </c>
      <c r="I76" s="11" t="s">
        <v>26</v>
      </c>
      <c r="J76" s="12">
        <v>717.83</v>
      </c>
      <c r="K76" s="12">
        <v>836.12</v>
      </c>
    </row>
    <row r="77" spans="1:11" x14ac:dyDescent="0.45">
      <c r="B77" s="11" t="s">
        <v>95</v>
      </c>
      <c r="C77" s="11" t="s">
        <v>24</v>
      </c>
      <c r="D77" s="11" t="s">
        <v>11</v>
      </c>
      <c r="E77" s="11" t="s">
        <v>11</v>
      </c>
      <c r="F77" s="11" t="s">
        <v>11</v>
      </c>
      <c r="G77" s="11" t="s">
        <v>11</v>
      </c>
      <c r="H77" s="11" t="s">
        <v>11</v>
      </c>
      <c r="I77" s="11" t="s">
        <v>26</v>
      </c>
      <c r="J77" s="12">
        <v>280.83</v>
      </c>
      <c r="K77" s="12">
        <v>1116.95</v>
      </c>
    </row>
    <row r="78" spans="1:11" x14ac:dyDescent="0.45">
      <c r="A78" s="3" t="s">
        <v>98</v>
      </c>
      <c r="J78" s="13">
        <f>J75+J76+J77</f>
        <v>1116.95</v>
      </c>
    </row>
    <row r="79" spans="1:11" x14ac:dyDescent="0.45">
      <c r="A79" s="2" t="s">
        <v>99</v>
      </c>
    </row>
    <row r="80" spans="1:11" x14ac:dyDescent="0.45">
      <c r="B80" s="11" t="s">
        <v>95</v>
      </c>
      <c r="C80" s="11" t="s">
        <v>24</v>
      </c>
      <c r="D80" s="11" t="s">
        <v>11</v>
      </c>
      <c r="E80" s="11" t="s">
        <v>11</v>
      </c>
      <c r="F80" s="11" t="s">
        <v>11</v>
      </c>
      <c r="G80" s="11" t="s">
        <v>11</v>
      </c>
      <c r="H80" s="11" t="s">
        <v>100</v>
      </c>
      <c r="I80" s="11" t="s">
        <v>26</v>
      </c>
      <c r="J80" s="12">
        <v>150</v>
      </c>
      <c r="K80" s="12">
        <v>150</v>
      </c>
    </row>
    <row r="81" spans="1:11" x14ac:dyDescent="0.45">
      <c r="A81" s="3" t="s">
        <v>101</v>
      </c>
      <c r="J81" s="13">
        <f>J80</f>
        <v>150</v>
      </c>
    </row>
    <row r="82" spans="1:11" x14ac:dyDescent="0.45">
      <c r="A82" s="2" t="s">
        <v>102</v>
      </c>
    </row>
    <row r="83" spans="1:11" x14ac:dyDescent="0.45">
      <c r="B83" s="11" t="s">
        <v>94</v>
      </c>
      <c r="C83" s="11" t="s">
        <v>24</v>
      </c>
      <c r="D83" s="11" t="s">
        <v>11</v>
      </c>
      <c r="E83" s="11" t="s">
        <v>11</v>
      </c>
      <c r="F83" s="11" t="s">
        <v>11</v>
      </c>
      <c r="G83" s="11" t="s">
        <v>11</v>
      </c>
      <c r="H83" s="11" t="s">
        <v>11</v>
      </c>
      <c r="I83" s="11" t="s">
        <v>26</v>
      </c>
      <c r="J83" s="12">
        <v>200</v>
      </c>
      <c r="K83" s="12">
        <v>200</v>
      </c>
    </row>
    <row r="84" spans="1:11" x14ac:dyDescent="0.45">
      <c r="A84" s="3" t="s">
        <v>103</v>
      </c>
      <c r="J84" s="13">
        <f>J83</f>
        <v>200</v>
      </c>
    </row>
    <row r="85" spans="1:11" x14ac:dyDescent="0.45">
      <c r="A85" s="4" t="s">
        <v>104</v>
      </c>
      <c r="J85" s="13">
        <f>J73+J78+J81+J84</f>
        <v>3253.7</v>
      </c>
    </row>
    <row r="86" spans="1:11" x14ac:dyDescent="0.45">
      <c r="A86" s="2" t="s">
        <v>105</v>
      </c>
    </row>
    <row r="87" spans="1:11" x14ac:dyDescent="0.45">
      <c r="A87" s="2" t="s">
        <v>106</v>
      </c>
    </row>
    <row r="88" spans="1:11" x14ac:dyDescent="0.45">
      <c r="B88" s="11" t="s">
        <v>107</v>
      </c>
      <c r="C88" s="11" t="s">
        <v>24</v>
      </c>
      <c r="D88" s="11" t="s">
        <v>108</v>
      </c>
      <c r="E88" s="11" t="s">
        <v>11</v>
      </c>
      <c r="F88" s="11" t="s">
        <v>11</v>
      </c>
      <c r="G88" s="11" t="s">
        <v>11</v>
      </c>
      <c r="H88" s="11" t="s">
        <v>11</v>
      </c>
      <c r="I88" s="11" t="s">
        <v>109</v>
      </c>
      <c r="J88" s="12">
        <v>92.14</v>
      </c>
      <c r="K88" s="12">
        <v>92.14</v>
      </c>
    </row>
    <row r="89" spans="1:11" x14ac:dyDescent="0.45">
      <c r="B89" s="11" t="s">
        <v>107</v>
      </c>
      <c r="C89" s="11" t="s">
        <v>24</v>
      </c>
      <c r="D89" s="11" t="s">
        <v>11</v>
      </c>
      <c r="E89" s="11" t="s">
        <v>11</v>
      </c>
      <c r="F89" s="11" t="s">
        <v>11</v>
      </c>
      <c r="G89" s="11" t="s">
        <v>11</v>
      </c>
      <c r="H89" s="11" t="s">
        <v>11</v>
      </c>
      <c r="I89" s="11" t="s">
        <v>26</v>
      </c>
      <c r="J89" s="12">
        <v>10524.64</v>
      </c>
      <c r="K89" s="12">
        <v>10616.779999999999</v>
      </c>
    </row>
    <row r="90" spans="1:11" x14ac:dyDescent="0.45">
      <c r="B90" s="11" t="s">
        <v>107</v>
      </c>
      <c r="C90" s="11" t="s">
        <v>24</v>
      </c>
      <c r="D90" s="11" t="s">
        <v>108</v>
      </c>
      <c r="E90" s="11" t="s">
        <v>11</v>
      </c>
      <c r="F90" s="11" t="s">
        <v>11</v>
      </c>
      <c r="G90" s="11" t="s">
        <v>11</v>
      </c>
      <c r="H90" s="11" t="s">
        <v>11</v>
      </c>
      <c r="I90" s="11" t="s">
        <v>13</v>
      </c>
      <c r="J90" s="12">
        <v>1508.97</v>
      </c>
      <c r="K90" s="12">
        <v>12125.749999999998</v>
      </c>
    </row>
    <row r="91" spans="1:11" x14ac:dyDescent="0.45">
      <c r="B91" s="11" t="s">
        <v>110</v>
      </c>
      <c r="C91" s="11" t="s">
        <v>24</v>
      </c>
      <c r="D91" s="11" t="s">
        <v>108</v>
      </c>
      <c r="E91" s="11" t="s">
        <v>11</v>
      </c>
      <c r="F91" s="11" t="s">
        <v>11</v>
      </c>
      <c r="G91" s="11" t="s">
        <v>11</v>
      </c>
      <c r="H91" s="11" t="s">
        <v>11</v>
      </c>
      <c r="I91" s="11" t="s">
        <v>109</v>
      </c>
      <c r="J91" s="12">
        <v>83.69</v>
      </c>
      <c r="K91" s="12">
        <v>12209.439999999999</v>
      </c>
    </row>
    <row r="92" spans="1:11" x14ac:dyDescent="0.45">
      <c r="B92" s="11" t="s">
        <v>110</v>
      </c>
      <c r="C92" s="11" t="s">
        <v>24</v>
      </c>
      <c r="D92" s="11" t="s">
        <v>108</v>
      </c>
      <c r="E92" s="11" t="s">
        <v>11</v>
      </c>
      <c r="F92" s="11" t="s">
        <v>11</v>
      </c>
      <c r="G92" s="11" t="s">
        <v>11</v>
      </c>
      <c r="H92" s="11" t="s">
        <v>11</v>
      </c>
      <c r="I92" s="11" t="s">
        <v>26</v>
      </c>
      <c r="J92" s="12">
        <v>7683.95</v>
      </c>
      <c r="K92" s="12">
        <v>19893.39</v>
      </c>
    </row>
    <row r="93" spans="1:11" x14ac:dyDescent="0.45">
      <c r="B93" s="11" t="s">
        <v>110</v>
      </c>
      <c r="C93" s="11" t="s">
        <v>24</v>
      </c>
      <c r="D93" s="11" t="s">
        <v>108</v>
      </c>
      <c r="E93" s="11" t="s">
        <v>11</v>
      </c>
      <c r="F93" s="11" t="s">
        <v>11</v>
      </c>
      <c r="G93" s="11" t="s">
        <v>11</v>
      </c>
      <c r="H93" s="11" t="s">
        <v>11</v>
      </c>
      <c r="I93" s="11" t="s">
        <v>13</v>
      </c>
      <c r="J93" s="12">
        <v>2298.9</v>
      </c>
      <c r="K93" s="12">
        <v>22192.29</v>
      </c>
    </row>
    <row r="94" spans="1:11" x14ac:dyDescent="0.45">
      <c r="B94" s="11" t="s">
        <v>111</v>
      </c>
      <c r="C94" s="11" t="s">
        <v>24</v>
      </c>
      <c r="D94" s="11" t="s">
        <v>108</v>
      </c>
      <c r="E94" s="11" t="s">
        <v>11</v>
      </c>
      <c r="F94" s="11" t="s">
        <v>11</v>
      </c>
      <c r="G94" s="11" t="s">
        <v>11</v>
      </c>
      <c r="H94" s="11" t="s">
        <v>11</v>
      </c>
      <c r="I94" s="11" t="s">
        <v>109</v>
      </c>
      <c r="J94" s="12">
        <v>95.56</v>
      </c>
      <c r="K94" s="12">
        <v>22287.850000000002</v>
      </c>
    </row>
    <row r="95" spans="1:11" x14ac:dyDescent="0.45">
      <c r="B95" s="11" t="s">
        <v>111</v>
      </c>
      <c r="C95" s="11" t="s">
        <v>24</v>
      </c>
      <c r="D95" s="11" t="s">
        <v>108</v>
      </c>
      <c r="E95" s="11" t="s">
        <v>11</v>
      </c>
      <c r="F95" s="11" t="s">
        <v>11</v>
      </c>
      <c r="G95" s="11" t="s">
        <v>11</v>
      </c>
      <c r="H95" s="11" t="s">
        <v>11</v>
      </c>
      <c r="I95" s="11" t="s">
        <v>13</v>
      </c>
      <c r="J95" s="12">
        <v>143.4</v>
      </c>
      <c r="K95" s="12">
        <v>22431.250000000004</v>
      </c>
    </row>
    <row r="96" spans="1:11" x14ac:dyDescent="0.45">
      <c r="B96" s="11" t="s">
        <v>111</v>
      </c>
      <c r="C96" s="11" t="s">
        <v>24</v>
      </c>
      <c r="D96" s="11" t="s">
        <v>11</v>
      </c>
      <c r="E96" s="11" t="s">
        <v>11</v>
      </c>
      <c r="F96" s="11" t="s">
        <v>11</v>
      </c>
      <c r="G96" s="11" t="s">
        <v>11</v>
      </c>
      <c r="H96" s="11" t="s">
        <v>11</v>
      </c>
      <c r="I96" s="11" t="s">
        <v>26</v>
      </c>
      <c r="J96" s="12">
        <v>4712.32</v>
      </c>
      <c r="K96" s="12">
        <v>27143.570000000003</v>
      </c>
    </row>
    <row r="97" spans="1:11" x14ac:dyDescent="0.45">
      <c r="B97" s="11" t="s">
        <v>112</v>
      </c>
      <c r="C97" s="11" t="s">
        <v>24</v>
      </c>
      <c r="D97" s="11" t="s">
        <v>108</v>
      </c>
      <c r="E97" s="11" t="s">
        <v>11</v>
      </c>
      <c r="F97" s="11" t="s">
        <v>11</v>
      </c>
      <c r="G97" s="11" t="s">
        <v>11</v>
      </c>
      <c r="H97" s="11" t="s">
        <v>11</v>
      </c>
      <c r="I97" s="11" t="s">
        <v>13</v>
      </c>
      <c r="J97" s="12">
        <v>137.1</v>
      </c>
      <c r="K97" s="12">
        <v>27280.670000000002</v>
      </c>
    </row>
    <row r="98" spans="1:11" x14ac:dyDescent="0.45">
      <c r="B98" s="11" t="s">
        <v>112</v>
      </c>
      <c r="C98" s="11" t="s">
        <v>24</v>
      </c>
      <c r="D98" s="11" t="s">
        <v>108</v>
      </c>
      <c r="E98" s="11" t="s">
        <v>11</v>
      </c>
      <c r="F98" s="11" t="s">
        <v>11</v>
      </c>
      <c r="G98" s="11" t="s">
        <v>11</v>
      </c>
      <c r="H98" s="11" t="s">
        <v>11</v>
      </c>
      <c r="I98" s="11" t="s">
        <v>109</v>
      </c>
      <c r="J98" s="12">
        <v>88.83</v>
      </c>
      <c r="K98" s="12">
        <v>27369.500000000004</v>
      </c>
    </row>
    <row r="99" spans="1:11" x14ac:dyDescent="0.45">
      <c r="B99" s="11" t="s">
        <v>112</v>
      </c>
      <c r="C99" s="11" t="s">
        <v>24</v>
      </c>
      <c r="D99" s="11" t="s">
        <v>11</v>
      </c>
      <c r="E99" s="11" t="s">
        <v>11</v>
      </c>
      <c r="F99" s="11" t="s">
        <v>11</v>
      </c>
      <c r="G99" s="11" t="s">
        <v>11</v>
      </c>
      <c r="H99" s="11" t="s">
        <v>11</v>
      </c>
      <c r="I99" s="11" t="s">
        <v>26</v>
      </c>
      <c r="J99" s="12">
        <v>4323.79</v>
      </c>
      <c r="K99" s="12">
        <v>31693.290000000005</v>
      </c>
    </row>
    <row r="100" spans="1:11" x14ac:dyDescent="0.45">
      <c r="A100" s="3" t="s">
        <v>113</v>
      </c>
      <c r="J100" s="13">
        <f>J88+J89+J90+J91+J92+J93+J94+J95+J96+J97+J98+J99</f>
        <v>31693.290000000005</v>
      </c>
    </row>
    <row r="101" spans="1:11" x14ac:dyDescent="0.45">
      <c r="A101" s="2" t="s">
        <v>114</v>
      </c>
    </row>
    <row r="102" spans="1:11" x14ac:dyDescent="0.45">
      <c r="B102" s="11" t="s">
        <v>95</v>
      </c>
      <c r="C102" s="11" t="s">
        <v>24</v>
      </c>
      <c r="D102" s="11" t="s">
        <v>11</v>
      </c>
      <c r="E102" s="11" t="s">
        <v>11</v>
      </c>
      <c r="F102" s="11" t="s">
        <v>11</v>
      </c>
      <c r="G102" s="11" t="s">
        <v>11</v>
      </c>
      <c r="H102" s="11" t="s">
        <v>115</v>
      </c>
      <c r="I102" s="11" t="s">
        <v>26</v>
      </c>
      <c r="J102" s="12">
        <v>61160</v>
      </c>
      <c r="K102" s="12">
        <v>61160</v>
      </c>
    </row>
    <row r="103" spans="1:11" x14ac:dyDescent="0.45">
      <c r="A103" s="3" t="s">
        <v>116</v>
      </c>
      <c r="J103" s="13">
        <f>J102</f>
        <v>61160</v>
      </c>
    </row>
    <row r="104" spans="1:11" x14ac:dyDescent="0.45">
      <c r="A104" s="2" t="s">
        <v>117</v>
      </c>
    </row>
    <row r="105" spans="1:11" x14ac:dyDescent="0.45">
      <c r="B105" s="11" t="s">
        <v>7</v>
      </c>
      <c r="C105" s="11" t="s">
        <v>8</v>
      </c>
      <c r="D105" s="11" t="s">
        <v>118</v>
      </c>
      <c r="E105" s="11" t="s">
        <v>119</v>
      </c>
      <c r="F105" s="11" t="s">
        <v>11</v>
      </c>
      <c r="G105" s="11" t="s">
        <v>11</v>
      </c>
      <c r="H105" s="11" t="s">
        <v>120</v>
      </c>
      <c r="I105" s="11" t="s">
        <v>13</v>
      </c>
      <c r="J105" s="12">
        <v>-16924.63</v>
      </c>
      <c r="K105" s="12">
        <v>-16924.63</v>
      </c>
    </row>
    <row r="106" spans="1:11" x14ac:dyDescent="0.45">
      <c r="B106" s="11" t="s">
        <v>43</v>
      </c>
      <c r="C106" s="11" t="s">
        <v>24</v>
      </c>
      <c r="D106" s="11" t="s">
        <v>11</v>
      </c>
      <c r="E106" s="11" t="s">
        <v>11</v>
      </c>
      <c r="F106" s="11" t="s">
        <v>11</v>
      </c>
      <c r="G106" s="11" t="s">
        <v>11</v>
      </c>
      <c r="H106" s="11" t="s">
        <v>11</v>
      </c>
      <c r="I106" s="11" t="s">
        <v>26</v>
      </c>
      <c r="J106" s="12">
        <v>16924.63</v>
      </c>
      <c r="K106" s="12">
        <v>0</v>
      </c>
    </row>
    <row r="107" spans="1:11" x14ac:dyDescent="0.45">
      <c r="A107" s="3" t="s">
        <v>121</v>
      </c>
      <c r="J107" s="13">
        <f>J105+J106</f>
        <v>0</v>
      </c>
    </row>
    <row r="108" spans="1:11" x14ac:dyDescent="0.45">
      <c r="A108" s="2" t="s">
        <v>833</v>
      </c>
    </row>
    <row r="109" spans="1:11" x14ac:dyDescent="0.45">
      <c r="B109" s="11" t="s">
        <v>172</v>
      </c>
      <c r="C109" s="11" t="s">
        <v>8</v>
      </c>
      <c r="D109" s="11" t="s">
        <v>680</v>
      </c>
      <c r="E109" s="11" t="s">
        <v>681</v>
      </c>
      <c r="F109" s="11" t="s">
        <v>11</v>
      </c>
      <c r="G109" s="11" t="s">
        <v>11</v>
      </c>
      <c r="H109" s="11" t="s">
        <v>834</v>
      </c>
      <c r="I109" s="11" t="s">
        <v>13</v>
      </c>
      <c r="J109" s="12">
        <v>-14</v>
      </c>
      <c r="K109" s="12">
        <v>-14</v>
      </c>
    </row>
    <row r="110" spans="1:11" x14ac:dyDescent="0.45">
      <c r="A110" s="3" t="s">
        <v>835</v>
      </c>
      <c r="J110" s="13">
        <f>J109</f>
        <v>-14</v>
      </c>
    </row>
    <row r="111" spans="1:11" x14ac:dyDescent="0.45">
      <c r="A111" s="2" t="s">
        <v>122</v>
      </c>
    </row>
    <row r="112" spans="1:11" x14ac:dyDescent="0.45">
      <c r="B112" s="11" t="s">
        <v>93</v>
      </c>
      <c r="C112" s="11" t="s">
        <v>24</v>
      </c>
      <c r="D112" s="11" t="s">
        <v>11</v>
      </c>
      <c r="E112" s="11" t="s">
        <v>11</v>
      </c>
      <c r="F112" s="11" t="s">
        <v>11</v>
      </c>
      <c r="G112" s="11" t="s">
        <v>11</v>
      </c>
      <c r="H112" s="11" t="s">
        <v>11</v>
      </c>
      <c r="I112" s="11" t="s">
        <v>26</v>
      </c>
      <c r="J112" s="12">
        <v>25</v>
      </c>
      <c r="K112" s="12">
        <v>25</v>
      </c>
    </row>
    <row r="113" spans="1:11" x14ac:dyDescent="0.45">
      <c r="B113" s="11" t="s">
        <v>93</v>
      </c>
      <c r="C113" s="11" t="s">
        <v>24</v>
      </c>
      <c r="D113" s="11" t="s">
        <v>11</v>
      </c>
      <c r="E113" s="11" t="s">
        <v>11</v>
      </c>
      <c r="F113" s="11" t="s">
        <v>11</v>
      </c>
      <c r="G113" s="11" t="s">
        <v>11</v>
      </c>
      <c r="H113" s="11" t="s">
        <v>11</v>
      </c>
      <c r="I113" s="11" t="s">
        <v>26</v>
      </c>
      <c r="J113" s="12">
        <v>25</v>
      </c>
      <c r="K113" s="12">
        <v>50</v>
      </c>
    </row>
    <row r="114" spans="1:11" x14ac:dyDescent="0.45">
      <c r="B114" s="11" t="s">
        <v>94</v>
      </c>
      <c r="C114" s="11" t="s">
        <v>24</v>
      </c>
      <c r="D114" s="11" t="s">
        <v>11</v>
      </c>
      <c r="E114" s="11" t="s">
        <v>11</v>
      </c>
      <c r="F114" s="11" t="s">
        <v>11</v>
      </c>
      <c r="G114" s="11" t="s">
        <v>11</v>
      </c>
      <c r="H114" s="11" t="s">
        <v>11</v>
      </c>
      <c r="I114" s="11" t="s">
        <v>26</v>
      </c>
      <c r="J114" s="12">
        <v>25</v>
      </c>
      <c r="K114" s="12">
        <v>75</v>
      </c>
    </row>
    <row r="115" spans="1:11" x14ac:dyDescent="0.45">
      <c r="B115" s="11" t="s">
        <v>94</v>
      </c>
      <c r="C115" s="11" t="s">
        <v>24</v>
      </c>
      <c r="D115" s="11" t="s">
        <v>11</v>
      </c>
      <c r="E115" s="11" t="s">
        <v>11</v>
      </c>
      <c r="F115" s="11" t="s">
        <v>11</v>
      </c>
      <c r="G115" s="11" t="s">
        <v>11</v>
      </c>
      <c r="H115" s="11" t="s">
        <v>11</v>
      </c>
      <c r="I115" s="11" t="s">
        <v>26</v>
      </c>
      <c r="J115" s="12">
        <v>25</v>
      </c>
      <c r="K115" s="12">
        <v>100</v>
      </c>
    </row>
    <row r="116" spans="1:11" x14ac:dyDescent="0.45">
      <c r="B116" s="11" t="s">
        <v>94</v>
      </c>
      <c r="C116" s="11" t="s">
        <v>24</v>
      </c>
      <c r="D116" s="11" t="s">
        <v>11</v>
      </c>
      <c r="E116" s="11" t="s">
        <v>11</v>
      </c>
      <c r="F116" s="11" t="s">
        <v>11</v>
      </c>
      <c r="G116" s="11" t="s">
        <v>11</v>
      </c>
      <c r="H116" s="11" t="s">
        <v>11</v>
      </c>
      <c r="I116" s="11" t="s">
        <v>26</v>
      </c>
      <c r="J116" s="12">
        <v>350</v>
      </c>
      <c r="K116" s="12">
        <v>450</v>
      </c>
    </row>
    <row r="117" spans="1:11" x14ac:dyDescent="0.45">
      <c r="B117" s="11" t="s">
        <v>95</v>
      </c>
      <c r="C117" s="11" t="s">
        <v>24</v>
      </c>
      <c r="D117" s="11" t="s">
        <v>11</v>
      </c>
      <c r="E117" s="11" t="s">
        <v>11</v>
      </c>
      <c r="F117" s="11" t="s">
        <v>11</v>
      </c>
      <c r="G117" s="11" t="s">
        <v>11</v>
      </c>
      <c r="H117" s="11" t="s">
        <v>11</v>
      </c>
      <c r="I117" s="11" t="s">
        <v>26</v>
      </c>
      <c r="J117" s="12">
        <v>25</v>
      </c>
      <c r="K117" s="12">
        <v>475</v>
      </c>
    </row>
    <row r="118" spans="1:11" x14ac:dyDescent="0.45">
      <c r="B118" s="11" t="s">
        <v>95</v>
      </c>
      <c r="C118" s="11" t="s">
        <v>24</v>
      </c>
      <c r="D118" s="11" t="s">
        <v>11</v>
      </c>
      <c r="E118" s="11" t="s">
        <v>11</v>
      </c>
      <c r="F118" s="11" t="s">
        <v>11</v>
      </c>
      <c r="G118" s="11" t="s">
        <v>11</v>
      </c>
      <c r="H118" s="11" t="s">
        <v>11</v>
      </c>
      <c r="I118" s="11" t="s">
        <v>26</v>
      </c>
      <c r="J118" s="12">
        <v>25</v>
      </c>
      <c r="K118" s="12">
        <v>500</v>
      </c>
    </row>
    <row r="119" spans="1:11" x14ac:dyDescent="0.45">
      <c r="B119" s="11" t="s">
        <v>95</v>
      </c>
      <c r="C119" s="11" t="s">
        <v>24</v>
      </c>
      <c r="D119" s="11" t="s">
        <v>11</v>
      </c>
      <c r="E119" s="11" t="s">
        <v>11</v>
      </c>
      <c r="F119" s="11" t="s">
        <v>11</v>
      </c>
      <c r="G119" s="11" t="s">
        <v>11</v>
      </c>
      <c r="H119" s="11" t="s">
        <v>11</v>
      </c>
      <c r="I119" s="11" t="s">
        <v>26</v>
      </c>
      <c r="J119" s="12">
        <v>100</v>
      </c>
      <c r="K119" s="12">
        <v>600</v>
      </c>
    </row>
    <row r="120" spans="1:11" x14ac:dyDescent="0.45">
      <c r="A120" s="3" t="s">
        <v>123</v>
      </c>
      <c r="J120" s="13">
        <f>J112+J113+J114+J115+J116+J117+J118+J119</f>
        <v>600</v>
      </c>
    </row>
    <row r="121" spans="1:11" x14ac:dyDescent="0.45">
      <c r="A121" s="4" t="s">
        <v>124</v>
      </c>
      <c r="J121" s="13">
        <f>J100+J103+J107+J110+J120</f>
        <v>93439.290000000008</v>
      </c>
    </row>
    <row r="122" spans="1:11" x14ac:dyDescent="0.45">
      <c r="A122" s="2" t="s">
        <v>125</v>
      </c>
    </row>
    <row r="123" spans="1:11" x14ac:dyDescent="0.45">
      <c r="B123" s="11" t="s">
        <v>107</v>
      </c>
      <c r="C123" s="11" t="s">
        <v>20</v>
      </c>
      <c r="D123" s="11" t="s">
        <v>126</v>
      </c>
      <c r="E123" s="11" t="s">
        <v>11</v>
      </c>
      <c r="F123" s="11" t="s">
        <v>11</v>
      </c>
      <c r="G123" s="11" t="s">
        <v>11</v>
      </c>
      <c r="H123" s="11" t="s">
        <v>127</v>
      </c>
      <c r="I123" s="11" t="s">
        <v>11</v>
      </c>
      <c r="J123" s="12">
        <v>4640.6499999999996</v>
      </c>
      <c r="K123" s="12">
        <v>4640.6499999999996</v>
      </c>
    </row>
    <row r="124" spans="1:11" ht="22.3" x14ac:dyDescent="0.45">
      <c r="B124" s="11" t="s">
        <v>128</v>
      </c>
      <c r="C124" s="11" t="s">
        <v>20</v>
      </c>
      <c r="D124" s="11" t="s">
        <v>129</v>
      </c>
      <c r="E124" s="11" t="s">
        <v>11</v>
      </c>
      <c r="F124" s="11" t="s">
        <v>11</v>
      </c>
      <c r="G124" s="11" t="s">
        <v>11</v>
      </c>
      <c r="H124" s="11" t="s">
        <v>130</v>
      </c>
      <c r="I124" s="11" t="s">
        <v>11</v>
      </c>
      <c r="J124" s="12">
        <v>85984.2</v>
      </c>
      <c r="K124" s="12">
        <v>90624.849999999991</v>
      </c>
    </row>
    <row r="125" spans="1:11" x14ac:dyDescent="0.45">
      <c r="B125" s="11" t="s">
        <v>111</v>
      </c>
      <c r="C125" s="11" t="s">
        <v>20</v>
      </c>
      <c r="D125" s="11" t="s">
        <v>131</v>
      </c>
      <c r="E125" s="11" t="s">
        <v>11</v>
      </c>
      <c r="F125" s="11" t="s">
        <v>11</v>
      </c>
      <c r="G125" s="11" t="s">
        <v>11</v>
      </c>
      <c r="H125" s="11" t="s">
        <v>127</v>
      </c>
      <c r="I125" s="11" t="s">
        <v>11</v>
      </c>
      <c r="J125" s="12">
        <v>3989.6</v>
      </c>
      <c r="K125" s="12">
        <v>94614.45</v>
      </c>
    </row>
    <row r="126" spans="1:11" x14ac:dyDescent="0.45">
      <c r="B126" s="11" t="s">
        <v>112</v>
      </c>
      <c r="C126" s="11" t="s">
        <v>20</v>
      </c>
      <c r="D126" s="11" t="s">
        <v>132</v>
      </c>
      <c r="E126" s="11" t="s">
        <v>11</v>
      </c>
      <c r="F126" s="11" t="s">
        <v>11</v>
      </c>
      <c r="G126" s="11" t="s">
        <v>11</v>
      </c>
      <c r="H126" s="11" t="s">
        <v>127</v>
      </c>
      <c r="I126" s="11" t="s">
        <v>11</v>
      </c>
      <c r="J126" s="12">
        <v>9267.65</v>
      </c>
      <c r="K126" s="12">
        <v>103882.09999999999</v>
      </c>
    </row>
    <row r="127" spans="1:11" x14ac:dyDescent="0.45">
      <c r="A127" s="4" t="s">
        <v>133</v>
      </c>
      <c r="J127" s="13">
        <f>J123+J124+J125+J126</f>
        <v>103882.09999999999</v>
      </c>
    </row>
    <row r="128" spans="1:11" x14ac:dyDescent="0.45">
      <c r="A128" s="2" t="s">
        <v>134</v>
      </c>
    </row>
    <row r="129" spans="1:11" x14ac:dyDescent="0.45">
      <c r="B129" s="11" t="s">
        <v>135</v>
      </c>
      <c r="C129" s="11" t="s">
        <v>24</v>
      </c>
      <c r="D129" s="11" t="s">
        <v>11</v>
      </c>
      <c r="E129" s="11" t="s">
        <v>44</v>
      </c>
      <c r="F129" s="11" t="s">
        <v>11</v>
      </c>
      <c r="G129" s="11" t="s">
        <v>11</v>
      </c>
      <c r="H129" s="11" t="s">
        <v>136</v>
      </c>
      <c r="I129" s="11" t="s">
        <v>26</v>
      </c>
      <c r="J129" s="12">
        <v>33057.72</v>
      </c>
      <c r="K129" s="12">
        <v>33057.72</v>
      </c>
    </row>
    <row r="130" spans="1:11" x14ac:dyDescent="0.45">
      <c r="B130" s="11" t="s">
        <v>72</v>
      </c>
      <c r="C130" s="11" t="s">
        <v>24</v>
      </c>
      <c r="D130" s="11" t="s">
        <v>11</v>
      </c>
      <c r="E130" s="11" t="s">
        <v>44</v>
      </c>
      <c r="F130" s="11" t="s">
        <v>11</v>
      </c>
      <c r="G130" s="11" t="s">
        <v>11</v>
      </c>
      <c r="H130" s="11" t="s">
        <v>137</v>
      </c>
      <c r="I130" s="11" t="s">
        <v>26</v>
      </c>
      <c r="J130" s="12">
        <v>8.61</v>
      </c>
      <c r="K130" s="12">
        <v>33066.33</v>
      </c>
    </row>
    <row r="131" spans="1:11" x14ac:dyDescent="0.45">
      <c r="B131" s="11" t="s">
        <v>138</v>
      </c>
      <c r="C131" s="11" t="s">
        <v>24</v>
      </c>
      <c r="D131" s="11" t="s">
        <v>11</v>
      </c>
      <c r="E131" s="11" t="s">
        <v>44</v>
      </c>
      <c r="F131" s="11" t="s">
        <v>11</v>
      </c>
      <c r="G131" s="11" t="s">
        <v>11</v>
      </c>
      <c r="H131" s="11" t="s">
        <v>139</v>
      </c>
      <c r="I131" s="11" t="s">
        <v>26</v>
      </c>
      <c r="J131" s="12">
        <v>33057.72</v>
      </c>
      <c r="K131" s="12">
        <v>66124.05</v>
      </c>
    </row>
    <row r="132" spans="1:11" x14ac:dyDescent="0.45">
      <c r="A132" s="4" t="s">
        <v>140</v>
      </c>
      <c r="J132" s="13">
        <f>J129+J130+J131</f>
        <v>66124.05</v>
      </c>
    </row>
    <row r="133" spans="1:11" x14ac:dyDescent="0.45">
      <c r="A133" s="2" t="s">
        <v>141</v>
      </c>
    </row>
    <row r="134" spans="1:11" x14ac:dyDescent="0.45">
      <c r="B134" s="11" t="s">
        <v>40</v>
      </c>
      <c r="C134" s="11" t="s">
        <v>24</v>
      </c>
      <c r="D134" s="11" t="s">
        <v>11</v>
      </c>
      <c r="E134" s="11" t="s">
        <v>11</v>
      </c>
      <c r="F134" s="11" t="s">
        <v>11</v>
      </c>
      <c r="G134" s="11" t="s">
        <v>11</v>
      </c>
      <c r="H134" s="11" t="s">
        <v>11</v>
      </c>
      <c r="I134" s="11" t="s">
        <v>26</v>
      </c>
      <c r="J134" s="12">
        <v>125</v>
      </c>
      <c r="K134" s="12">
        <v>125</v>
      </c>
    </row>
    <row r="135" spans="1:11" x14ac:dyDescent="0.45">
      <c r="B135" s="11" t="s">
        <v>40</v>
      </c>
      <c r="C135" s="11" t="s">
        <v>24</v>
      </c>
      <c r="D135" s="11" t="s">
        <v>11</v>
      </c>
      <c r="E135" s="11" t="s">
        <v>11</v>
      </c>
      <c r="F135" s="11" t="s">
        <v>11</v>
      </c>
      <c r="G135" s="11" t="s">
        <v>11</v>
      </c>
      <c r="H135" s="11" t="s">
        <v>11</v>
      </c>
      <c r="I135" s="11" t="s">
        <v>26</v>
      </c>
      <c r="J135" s="12">
        <v>100</v>
      </c>
      <c r="K135" s="12">
        <v>225</v>
      </c>
    </row>
    <row r="136" spans="1:11" x14ac:dyDescent="0.45">
      <c r="B136" s="11" t="s">
        <v>41</v>
      </c>
      <c r="C136" s="11" t="s">
        <v>24</v>
      </c>
      <c r="D136" s="11" t="s">
        <v>11</v>
      </c>
      <c r="E136" s="11" t="s">
        <v>11</v>
      </c>
      <c r="F136" s="11" t="s">
        <v>11</v>
      </c>
      <c r="G136" s="11" t="s">
        <v>11</v>
      </c>
      <c r="H136" s="11" t="s">
        <v>11</v>
      </c>
      <c r="I136" s="11" t="s">
        <v>26</v>
      </c>
      <c r="J136" s="12">
        <v>100</v>
      </c>
      <c r="K136" s="12">
        <v>325</v>
      </c>
    </row>
    <row r="137" spans="1:11" x14ac:dyDescent="0.45">
      <c r="B137" s="11" t="s">
        <v>42</v>
      </c>
      <c r="C137" s="11" t="s">
        <v>24</v>
      </c>
      <c r="D137" s="11" t="s">
        <v>11</v>
      </c>
      <c r="E137" s="11" t="s">
        <v>11</v>
      </c>
      <c r="F137" s="11" t="s">
        <v>11</v>
      </c>
      <c r="G137" s="11" t="s">
        <v>11</v>
      </c>
      <c r="H137" s="11" t="s">
        <v>11</v>
      </c>
      <c r="I137" s="11" t="s">
        <v>26</v>
      </c>
      <c r="J137" s="12">
        <v>220</v>
      </c>
      <c r="K137" s="12">
        <v>545</v>
      </c>
    </row>
    <row r="138" spans="1:11" x14ac:dyDescent="0.45">
      <c r="B138" s="11" t="s">
        <v>42</v>
      </c>
      <c r="C138" s="11" t="s">
        <v>24</v>
      </c>
      <c r="D138" s="11" t="s">
        <v>11</v>
      </c>
      <c r="E138" s="11" t="s">
        <v>11</v>
      </c>
      <c r="F138" s="11" t="s">
        <v>11</v>
      </c>
      <c r="G138" s="11" t="s">
        <v>11</v>
      </c>
      <c r="H138" s="11" t="s">
        <v>11</v>
      </c>
      <c r="I138" s="11" t="s">
        <v>26</v>
      </c>
      <c r="J138" s="12">
        <v>160</v>
      </c>
      <c r="K138" s="12">
        <v>705</v>
      </c>
    </row>
    <row r="139" spans="1:11" x14ac:dyDescent="0.45">
      <c r="B139" s="11" t="s">
        <v>43</v>
      </c>
      <c r="C139" s="11" t="s">
        <v>24</v>
      </c>
      <c r="D139" s="11" t="s">
        <v>11</v>
      </c>
      <c r="E139" s="11" t="s">
        <v>11</v>
      </c>
      <c r="F139" s="11" t="s">
        <v>11</v>
      </c>
      <c r="G139" s="11" t="s">
        <v>11</v>
      </c>
      <c r="H139" s="11" t="s">
        <v>11</v>
      </c>
      <c r="I139" s="11" t="s">
        <v>26</v>
      </c>
      <c r="J139" s="12">
        <v>120</v>
      </c>
      <c r="K139" s="12">
        <v>825</v>
      </c>
    </row>
    <row r="140" spans="1:11" x14ac:dyDescent="0.45">
      <c r="B140" s="11" t="s">
        <v>45</v>
      </c>
      <c r="C140" s="11" t="s">
        <v>24</v>
      </c>
      <c r="D140" s="11" t="s">
        <v>11</v>
      </c>
      <c r="E140" s="11" t="s">
        <v>11</v>
      </c>
      <c r="F140" s="11" t="s">
        <v>11</v>
      </c>
      <c r="G140" s="11" t="s">
        <v>11</v>
      </c>
      <c r="H140" s="11" t="s">
        <v>11</v>
      </c>
      <c r="I140" s="11" t="s">
        <v>26</v>
      </c>
      <c r="J140" s="12">
        <v>300</v>
      </c>
      <c r="K140" s="12">
        <v>1125</v>
      </c>
    </row>
    <row r="141" spans="1:11" x14ac:dyDescent="0.45">
      <c r="B141" s="11" t="s">
        <v>45</v>
      </c>
      <c r="C141" s="11" t="s">
        <v>24</v>
      </c>
      <c r="D141" s="11" t="s">
        <v>11</v>
      </c>
      <c r="E141" s="11" t="s">
        <v>11</v>
      </c>
      <c r="F141" s="11" t="s">
        <v>11</v>
      </c>
      <c r="G141" s="11" t="s">
        <v>11</v>
      </c>
      <c r="H141" s="11" t="s">
        <v>11</v>
      </c>
      <c r="I141" s="11" t="s">
        <v>26</v>
      </c>
      <c r="J141" s="12">
        <v>200</v>
      </c>
      <c r="K141" s="12">
        <v>1325</v>
      </c>
    </row>
    <row r="142" spans="1:11" x14ac:dyDescent="0.45">
      <c r="B142" s="11" t="s">
        <v>46</v>
      </c>
      <c r="C142" s="11" t="s">
        <v>24</v>
      </c>
      <c r="D142" s="11" t="s">
        <v>11</v>
      </c>
      <c r="E142" s="11" t="s">
        <v>25</v>
      </c>
      <c r="F142" s="11" t="s">
        <v>11</v>
      </c>
      <c r="G142" s="11" t="s">
        <v>11</v>
      </c>
      <c r="H142" s="11" t="s">
        <v>11</v>
      </c>
      <c r="I142" s="11" t="s">
        <v>26</v>
      </c>
      <c r="J142" s="12">
        <v>100</v>
      </c>
      <c r="K142" s="12">
        <v>1425</v>
      </c>
    </row>
    <row r="143" spans="1:11" x14ac:dyDescent="0.45">
      <c r="B143" s="11" t="s">
        <v>93</v>
      </c>
      <c r="C143" s="11" t="s">
        <v>24</v>
      </c>
      <c r="D143" s="11" t="s">
        <v>11</v>
      </c>
      <c r="E143" s="11" t="s">
        <v>11</v>
      </c>
      <c r="F143" s="11" t="s">
        <v>11</v>
      </c>
      <c r="G143" s="11" t="s">
        <v>11</v>
      </c>
      <c r="H143" s="11" t="s">
        <v>11</v>
      </c>
      <c r="I143" s="11" t="s">
        <v>26</v>
      </c>
      <c r="J143" s="12">
        <v>150</v>
      </c>
      <c r="K143" s="12">
        <v>1575</v>
      </c>
    </row>
    <row r="144" spans="1:11" x14ac:dyDescent="0.45">
      <c r="B144" s="11" t="s">
        <v>93</v>
      </c>
      <c r="C144" s="11" t="s">
        <v>24</v>
      </c>
      <c r="D144" s="11" t="s">
        <v>11</v>
      </c>
      <c r="E144" s="11" t="s">
        <v>11</v>
      </c>
      <c r="F144" s="11" t="s">
        <v>11</v>
      </c>
      <c r="G144" s="11" t="s">
        <v>11</v>
      </c>
      <c r="H144" s="11" t="s">
        <v>11</v>
      </c>
      <c r="I144" s="11" t="s">
        <v>26</v>
      </c>
      <c r="J144" s="12">
        <v>90</v>
      </c>
      <c r="K144" s="12">
        <v>1665</v>
      </c>
    </row>
    <row r="145" spans="1:11" x14ac:dyDescent="0.45">
      <c r="B145" s="11" t="s">
        <v>93</v>
      </c>
      <c r="C145" s="11" t="s">
        <v>24</v>
      </c>
      <c r="D145" s="11" t="s">
        <v>11</v>
      </c>
      <c r="E145" s="11" t="s">
        <v>11</v>
      </c>
      <c r="F145" s="11" t="s">
        <v>11</v>
      </c>
      <c r="G145" s="11" t="s">
        <v>11</v>
      </c>
      <c r="H145" s="11" t="s">
        <v>11</v>
      </c>
      <c r="I145" s="11" t="s">
        <v>26</v>
      </c>
      <c r="J145" s="12">
        <v>160</v>
      </c>
      <c r="K145" s="12">
        <v>1825</v>
      </c>
    </row>
    <row r="146" spans="1:11" x14ac:dyDescent="0.45">
      <c r="B146" s="11" t="s">
        <v>94</v>
      </c>
      <c r="C146" s="11" t="s">
        <v>24</v>
      </c>
      <c r="D146" s="11" t="s">
        <v>11</v>
      </c>
      <c r="E146" s="11" t="s">
        <v>11</v>
      </c>
      <c r="F146" s="11" t="s">
        <v>11</v>
      </c>
      <c r="G146" s="11" t="s">
        <v>11</v>
      </c>
      <c r="H146" s="11" t="s">
        <v>11</v>
      </c>
      <c r="I146" s="11" t="s">
        <v>26</v>
      </c>
      <c r="J146" s="12">
        <v>75</v>
      </c>
      <c r="K146" s="12">
        <v>1900</v>
      </c>
    </row>
    <row r="147" spans="1:11" x14ac:dyDescent="0.45">
      <c r="B147" s="11" t="s">
        <v>94</v>
      </c>
      <c r="C147" s="11" t="s">
        <v>24</v>
      </c>
      <c r="D147" s="11" t="s">
        <v>11</v>
      </c>
      <c r="E147" s="11" t="s">
        <v>11</v>
      </c>
      <c r="F147" s="11" t="s">
        <v>11</v>
      </c>
      <c r="G147" s="11" t="s">
        <v>11</v>
      </c>
      <c r="H147" s="11" t="s">
        <v>11</v>
      </c>
      <c r="I147" s="11" t="s">
        <v>26</v>
      </c>
      <c r="J147" s="12">
        <v>100</v>
      </c>
      <c r="K147" s="12">
        <v>2000</v>
      </c>
    </row>
    <row r="148" spans="1:11" x14ac:dyDescent="0.45">
      <c r="B148" s="11" t="s">
        <v>94</v>
      </c>
      <c r="C148" s="11" t="s">
        <v>24</v>
      </c>
      <c r="D148" s="11" t="s">
        <v>11</v>
      </c>
      <c r="E148" s="11" t="s">
        <v>11</v>
      </c>
      <c r="F148" s="11" t="s">
        <v>11</v>
      </c>
      <c r="G148" s="11" t="s">
        <v>11</v>
      </c>
      <c r="H148" s="11" t="s">
        <v>11</v>
      </c>
      <c r="I148" s="11" t="s">
        <v>26</v>
      </c>
      <c r="J148" s="12">
        <v>75</v>
      </c>
      <c r="K148" s="12">
        <v>2075</v>
      </c>
    </row>
    <row r="149" spans="1:11" x14ac:dyDescent="0.45">
      <c r="B149" s="11" t="s">
        <v>94</v>
      </c>
      <c r="C149" s="11" t="s">
        <v>24</v>
      </c>
      <c r="D149" s="11" t="s">
        <v>11</v>
      </c>
      <c r="E149" s="11" t="s">
        <v>11</v>
      </c>
      <c r="F149" s="11" t="s">
        <v>11</v>
      </c>
      <c r="G149" s="11" t="s">
        <v>11</v>
      </c>
      <c r="H149" s="11" t="s">
        <v>11</v>
      </c>
      <c r="I149" s="11" t="s">
        <v>26</v>
      </c>
      <c r="J149" s="12">
        <v>100</v>
      </c>
      <c r="K149" s="12">
        <v>2175</v>
      </c>
    </row>
    <row r="150" spans="1:11" x14ac:dyDescent="0.45">
      <c r="B150" s="11" t="s">
        <v>95</v>
      </c>
      <c r="C150" s="11" t="s">
        <v>24</v>
      </c>
      <c r="D150" s="11" t="s">
        <v>11</v>
      </c>
      <c r="E150" s="11" t="s">
        <v>11</v>
      </c>
      <c r="F150" s="11" t="s">
        <v>11</v>
      </c>
      <c r="G150" s="11" t="s">
        <v>11</v>
      </c>
      <c r="H150" s="11" t="s">
        <v>11</v>
      </c>
      <c r="I150" s="11" t="s">
        <v>26</v>
      </c>
      <c r="J150" s="12">
        <v>80</v>
      </c>
      <c r="K150" s="12">
        <v>2255</v>
      </c>
    </row>
    <row r="151" spans="1:11" x14ac:dyDescent="0.45">
      <c r="B151" s="11" t="s">
        <v>95</v>
      </c>
      <c r="C151" s="11" t="s">
        <v>24</v>
      </c>
      <c r="D151" s="11" t="s">
        <v>11</v>
      </c>
      <c r="E151" s="11" t="s">
        <v>11</v>
      </c>
      <c r="F151" s="11" t="s">
        <v>11</v>
      </c>
      <c r="G151" s="11" t="s">
        <v>11</v>
      </c>
      <c r="H151" s="11" t="s">
        <v>11</v>
      </c>
      <c r="I151" s="11" t="s">
        <v>26</v>
      </c>
      <c r="J151" s="12">
        <v>75</v>
      </c>
      <c r="K151" s="12">
        <v>2330</v>
      </c>
    </row>
    <row r="152" spans="1:11" x14ac:dyDescent="0.45">
      <c r="B152" s="11" t="s">
        <v>95</v>
      </c>
      <c r="C152" s="11" t="s">
        <v>24</v>
      </c>
      <c r="D152" s="11" t="s">
        <v>11</v>
      </c>
      <c r="E152" s="11" t="s">
        <v>11</v>
      </c>
      <c r="F152" s="11" t="s">
        <v>11</v>
      </c>
      <c r="G152" s="11" t="s">
        <v>11</v>
      </c>
      <c r="H152" s="11" t="s">
        <v>11</v>
      </c>
      <c r="I152" s="11" t="s">
        <v>26</v>
      </c>
      <c r="J152" s="12">
        <v>100</v>
      </c>
      <c r="K152" s="12">
        <v>2430</v>
      </c>
    </row>
    <row r="153" spans="1:11" x14ac:dyDescent="0.45">
      <c r="B153" s="11" t="s">
        <v>95</v>
      </c>
      <c r="C153" s="11" t="s">
        <v>24</v>
      </c>
      <c r="D153" s="11" t="s">
        <v>11</v>
      </c>
      <c r="E153" s="11" t="s">
        <v>11</v>
      </c>
      <c r="F153" s="11" t="s">
        <v>11</v>
      </c>
      <c r="G153" s="11" t="s">
        <v>11</v>
      </c>
      <c r="H153" s="11" t="s">
        <v>11</v>
      </c>
      <c r="I153" s="11" t="s">
        <v>26</v>
      </c>
      <c r="J153" s="12">
        <v>300</v>
      </c>
      <c r="K153" s="12">
        <v>2730</v>
      </c>
    </row>
    <row r="154" spans="1:11" x14ac:dyDescent="0.45">
      <c r="B154" s="11" t="s">
        <v>95</v>
      </c>
      <c r="C154" s="11" t="s">
        <v>24</v>
      </c>
      <c r="D154" s="11" t="s">
        <v>11</v>
      </c>
      <c r="E154" s="11" t="s">
        <v>11</v>
      </c>
      <c r="F154" s="11" t="s">
        <v>11</v>
      </c>
      <c r="G154" s="11" t="s">
        <v>11</v>
      </c>
      <c r="H154" s="11" t="s">
        <v>11</v>
      </c>
      <c r="I154" s="11" t="s">
        <v>26</v>
      </c>
      <c r="J154" s="12">
        <v>100</v>
      </c>
      <c r="K154" s="12">
        <v>2830</v>
      </c>
    </row>
    <row r="155" spans="1:11" x14ac:dyDescent="0.45">
      <c r="B155" s="11" t="s">
        <v>95</v>
      </c>
      <c r="C155" s="11" t="s">
        <v>24</v>
      </c>
      <c r="D155" s="11" t="s">
        <v>11</v>
      </c>
      <c r="E155" s="11" t="s">
        <v>11</v>
      </c>
      <c r="F155" s="11" t="s">
        <v>11</v>
      </c>
      <c r="G155" s="11" t="s">
        <v>11</v>
      </c>
      <c r="H155" s="11" t="s">
        <v>11</v>
      </c>
      <c r="I155" s="11" t="s">
        <v>26</v>
      </c>
      <c r="J155" s="12">
        <v>120</v>
      </c>
      <c r="K155" s="12">
        <v>2950</v>
      </c>
    </row>
    <row r="156" spans="1:11" x14ac:dyDescent="0.45">
      <c r="B156" s="11" t="s">
        <v>95</v>
      </c>
      <c r="C156" s="11" t="s">
        <v>24</v>
      </c>
      <c r="D156" s="11" t="s">
        <v>11</v>
      </c>
      <c r="E156" s="11" t="s">
        <v>11</v>
      </c>
      <c r="F156" s="11" t="s">
        <v>11</v>
      </c>
      <c r="G156" s="11" t="s">
        <v>11</v>
      </c>
      <c r="H156" s="11" t="s">
        <v>11</v>
      </c>
      <c r="I156" s="11" t="s">
        <v>26</v>
      </c>
      <c r="J156" s="12">
        <v>200</v>
      </c>
      <c r="K156" s="12">
        <v>3150</v>
      </c>
    </row>
    <row r="157" spans="1:11" x14ac:dyDescent="0.45">
      <c r="B157" s="11" t="s">
        <v>95</v>
      </c>
      <c r="C157" s="11" t="s">
        <v>24</v>
      </c>
      <c r="D157" s="11" t="s">
        <v>11</v>
      </c>
      <c r="E157" s="11" t="s">
        <v>11</v>
      </c>
      <c r="F157" s="11" t="s">
        <v>11</v>
      </c>
      <c r="G157" s="11" t="s">
        <v>11</v>
      </c>
      <c r="H157" s="11" t="s">
        <v>11</v>
      </c>
      <c r="I157" s="11" t="s">
        <v>26</v>
      </c>
      <c r="J157" s="12">
        <v>100</v>
      </c>
      <c r="K157" s="12">
        <v>3250</v>
      </c>
    </row>
    <row r="158" spans="1:11" x14ac:dyDescent="0.45">
      <c r="B158" s="11" t="s">
        <v>95</v>
      </c>
      <c r="C158" s="11" t="s">
        <v>24</v>
      </c>
      <c r="D158" s="11" t="s">
        <v>11</v>
      </c>
      <c r="E158" s="11" t="s">
        <v>11</v>
      </c>
      <c r="F158" s="11" t="s">
        <v>11</v>
      </c>
      <c r="G158" s="11" t="s">
        <v>11</v>
      </c>
      <c r="H158" s="11" t="s">
        <v>11</v>
      </c>
      <c r="I158" s="11" t="s">
        <v>26</v>
      </c>
      <c r="J158" s="12">
        <v>160</v>
      </c>
      <c r="K158" s="12">
        <v>3410</v>
      </c>
    </row>
    <row r="159" spans="1:11" x14ac:dyDescent="0.45">
      <c r="A159" s="4" t="s">
        <v>142</v>
      </c>
      <c r="J159" s="13">
        <f>J134+J135+J136+J137+J138+J139+J140+J141+J142+J143+J144+J145+J146+J147+J148+J149+J150+J151+J152+J153+J154+J155+J156+J157+J158</f>
        <v>3410</v>
      </c>
    </row>
    <row r="160" spans="1:11" x14ac:dyDescent="0.45">
      <c r="A160" s="5" t="s">
        <v>143</v>
      </c>
      <c r="J160" s="13">
        <f>J42+J56+J85+J121+J127+J132+J159</f>
        <v>900657.2100000002</v>
      </c>
    </row>
    <row r="161" spans="1:11" x14ac:dyDescent="0.45">
      <c r="B161" s="11" t="s">
        <v>144</v>
      </c>
      <c r="J161" s="11"/>
    </row>
    <row r="162" spans="1:11" x14ac:dyDescent="0.45">
      <c r="A162" s="5" t="s">
        <v>145</v>
      </c>
      <c r="J162" s="13">
        <f>J160-J161</f>
        <v>900657.2100000002</v>
      </c>
    </row>
    <row r="163" spans="1:11" x14ac:dyDescent="0.45">
      <c r="A163" s="2" t="s">
        <v>146</v>
      </c>
    </row>
    <row r="164" spans="1:11" x14ac:dyDescent="0.45">
      <c r="A164" s="2" t="s">
        <v>147</v>
      </c>
    </row>
    <row r="165" spans="1:11" x14ac:dyDescent="0.45">
      <c r="A165" s="2" t="s">
        <v>148</v>
      </c>
    </row>
    <row r="166" spans="1:11" x14ac:dyDescent="0.45">
      <c r="A166" s="2" t="s">
        <v>149</v>
      </c>
    </row>
    <row r="167" spans="1:11" x14ac:dyDescent="0.45">
      <c r="B167" s="11" t="s">
        <v>135</v>
      </c>
      <c r="C167" s="11" t="s">
        <v>8</v>
      </c>
      <c r="D167" s="11" t="s">
        <v>150</v>
      </c>
      <c r="E167" s="11" t="s">
        <v>151</v>
      </c>
      <c r="F167" s="11" t="s">
        <v>11</v>
      </c>
      <c r="G167" s="11" t="s">
        <v>11</v>
      </c>
      <c r="H167" s="11" t="s">
        <v>152</v>
      </c>
      <c r="I167" s="11" t="s">
        <v>13</v>
      </c>
      <c r="J167" s="12">
        <v>768.75</v>
      </c>
      <c r="K167" s="12">
        <v>768.75</v>
      </c>
    </row>
    <row r="168" spans="1:11" x14ac:dyDescent="0.45">
      <c r="B168" s="11" t="s">
        <v>135</v>
      </c>
      <c r="C168" s="11" t="s">
        <v>8</v>
      </c>
      <c r="D168" s="11" t="s">
        <v>150</v>
      </c>
      <c r="E168" s="11" t="s">
        <v>151</v>
      </c>
      <c r="F168" s="11" t="s">
        <v>11</v>
      </c>
      <c r="G168" s="11" t="s">
        <v>11</v>
      </c>
      <c r="H168" s="11" t="s">
        <v>153</v>
      </c>
      <c r="I168" s="11" t="s">
        <v>13</v>
      </c>
      <c r="J168" s="12">
        <v>-11.15</v>
      </c>
      <c r="K168" s="12">
        <v>757.6</v>
      </c>
    </row>
    <row r="169" spans="1:11" x14ac:dyDescent="0.45">
      <c r="B169" s="11" t="s">
        <v>135</v>
      </c>
      <c r="C169" s="11" t="s">
        <v>8</v>
      </c>
      <c r="D169" s="11" t="s">
        <v>150</v>
      </c>
      <c r="E169" s="11" t="s">
        <v>151</v>
      </c>
      <c r="F169" s="11" t="s">
        <v>11</v>
      </c>
      <c r="G169" s="11" t="s">
        <v>11</v>
      </c>
      <c r="H169" s="11" t="s">
        <v>154</v>
      </c>
      <c r="I169" s="11" t="s">
        <v>13</v>
      </c>
      <c r="J169" s="12">
        <v>-47.66</v>
      </c>
      <c r="K169" s="12">
        <v>709.94</v>
      </c>
    </row>
    <row r="170" spans="1:11" x14ac:dyDescent="0.45">
      <c r="B170" s="11" t="s">
        <v>135</v>
      </c>
      <c r="C170" s="11" t="s">
        <v>8</v>
      </c>
      <c r="D170" s="11" t="s">
        <v>150</v>
      </c>
      <c r="E170" s="11" t="s">
        <v>155</v>
      </c>
      <c r="F170" s="11" t="s">
        <v>11</v>
      </c>
      <c r="G170" s="11" t="s">
        <v>11</v>
      </c>
      <c r="H170" s="11" t="s">
        <v>156</v>
      </c>
      <c r="I170" s="11" t="s">
        <v>13</v>
      </c>
      <c r="J170" s="12">
        <v>384.38</v>
      </c>
      <c r="K170" s="12">
        <v>1094.3200000000002</v>
      </c>
    </row>
    <row r="171" spans="1:11" x14ac:dyDescent="0.45">
      <c r="B171" s="11" t="s">
        <v>135</v>
      </c>
      <c r="C171" s="11" t="s">
        <v>8</v>
      </c>
      <c r="D171" s="11" t="s">
        <v>150</v>
      </c>
      <c r="E171" s="11" t="s">
        <v>155</v>
      </c>
      <c r="F171" s="11" t="s">
        <v>11</v>
      </c>
      <c r="G171" s="11" t="s">
        <v>11</v>
      </c>
      <c r="H171" s="11" t="s">
        <v>153</v>
      </c>
      <c r="I171" s="11" t="s">
        <v>13</v>
      </c>
      <c r="J171" s="12">
        <v>-5.57</v>
      </c>
      <c r="K171" s="12">
        <v>1088.7500000000002</v>
      </c>
    </row>
    <row r="172" spans="1:11" x14ac:dyDescent="0.45">
      <c r="B172" s="11" t="s">
        <v>135</v>
      </c>
      <c r="C172" s="11" t="s">
        <v>8</v>
      </c>
      <c r="D172" s="11" t="s">
        <v>150</v>
      </c>
      <c r="E172" s="11" t="s">
        <v>155</v>
      </c>
      <c r="F172" s="11" t="s">
        <v>11</v>
      </c>
      <c r="G172" s="11" t="s">
        <v>11</v>
      </c>
      <c r="H172" s="11" t="s">
        <v>154</v>
      </c>
      <c r="I172" s="11" t="s">
        <v>13</v>
      </c>
      <c r="J172" s="12">
        <v>-23.83</v>
      </c>
      <c r="K172" s="12">
        <v>1064.9200000000003</v>
      </c>
    </row>
    <row r="173" spans="1:11" x14ac:dyDescent="0.45">
      <c r="B173" s="11" t="s">
        <v>135</v>
      </c>
      <c r="C173" s="11" t="s">
        <v>8</v>
      </c>
      <c r="D173" s="11" t="s">
        <v>150</v>
      </c>
      <c r="E173" s="11" t="s">
        <v>157</v>
      </c>
      <c r="F173" s="11" t="s">
        <v>11</v>
      </c>
      <c r="G173" s="11" t="s">
        <v>11</v>
      </c>
      <c r="H173" s="11" t="s">
        <v>152</v>
      </c>
      <c r="I173" s="11" t="s">
        <v>13</v>
      </c>
      <c r="J173" s="12">
        <v>384.38</v>
      </c>
      <c r="K173" s="12">
        <v>1449.3000000000002</v>
      </c>
    </row>
    <row r="174" spans="1:11" x14ac:dyDescent="0.45">
      <c r="B174" s="11" t="s">
        <v>135</v>
      </c>
      <c r="C174" s="11" t="s">
        <v>8</v>
      </c>
      <c r="D174" s="11" t="s">
        <v>150</v>
      </c>
      <c r="E174" s="11" t="s">
        <v>157</v>
      </c>
      <c r="F174" s="11" t="s">
        <v>11</v>
      </c>
      <c r="G174" s="11" t="s">
        <v>11</v>
      </c>
      <c r="H174" s="11" t="s">
        <v>153</v>
      </c>
      <c r="I174" s="11" t="s">
        <v>13</v>
      </c>
      <c r="J174" s="12">
        <v>-5.57</v>
      </c>
      <c r="K174" s="12">
        <v>1443.7300000000002</v>
      </c>
    </row>
    <row r="175" spans="1:11" x14ac:dyDescent="0.45">
      <c r="B175" s="11" t="s">
        <v>135</v>
      </c>
      <c r="C175" s="11" t="s">
        <v>8</v>
      </c>
      <c r="D175" s="11" t="s">
        <v>150</v>
      </c>
      <c r="E175" s="11" t="s">
        <v>157</v>
      </c>
      <c r="F175" s="11" t="s">
        <v>11</v>
      </c>
      <c r="G175" s="11" t="s">
        <v>11</v>
      </c>
      <c r="H175" s="11" t="s">
        <v>154</v>
      </c>
      <c r="I175" s="11" t="s">
        <v>13</v>
      </c>
      <c r="J175" s="12">
        <v>-23.83</v>
      </c>
      <c r="K175" s="12">
        <v>1419.9000000000003</v>
      </c>
    </row>
    <row r="176" spans="1:11" x14ac:dyDescent="0.45">
      <c r="B176" s="11" t="s">
        <v>135</v>
      </c>
      <c r="C176" s="11" t="s">
        <v>8</v>
      </c>
      <c r="D176" s="11" t="s">
        <v>150</v>
      </c>
      <c r="E176" s="11" t="s">
        <v>158</v>
      </c>
      <c r="F176" s="11" t="s">
        <v>11</v>
      </c>
      <c r="G176" s="11" t="s">
        <v>11</v>
      </c>
      <c r="H176" s="11" t="s">
        <v>156</v>
      </c>
      <c r="I176" s="11" t="s">
        <v>13</v>
      </c>
      <c r="J176" s="12">
        <v>384.38</v>
      </c>
      <c r="K176" s="12">
        <v>1804.2800000000002</v>
      </c>
    </row>
    <row r="177" spans="2:11" x14ac:dyDescent="0.45">
      <c r="B177" s="11" t="s">
        <v>135</v>
      </c>
      <c r="C177" s="11" t="s">
        <v>8</v>
      </c>
      <c r="D177" s="11" t="s">
        <v>150</v>
      </c>
      <c r="E177" s="11" t="s">
        <v>158</v>
      </c>
      <c r="F177" s="11" t="s">
        <v>11</v>
      </c>
      <c r="G177" s="11" t="s">
        <v>11</v>
      </c>
      <c r="H177" s="11" t="s">
        <v>153</v>
      </c>
      <c r="I177" s="11" t="s">
        <v>13</v>
      </c>
      <c r="J177" s="12">
        <v>-5.57</v>
      </c>
      <c r="K177" s="12">
        <v>1798.7100000000003</v>
      </c>
    </row>
    <row r="178" spans="2:11" x14ac:dyDescent="0.45">
      <c r="B178" s="11" t="s">
        <v>135</v>
      </c>
      <c r="C178" s="11" t="s">
        <v>8</v>
      </c>
      <c r="D178" s="11" t="s">
        <v>150</v>
      </c>
      <c r="E178" s="11" t="s">
        <v>158</v>
      </c>
      <c r="F178" s="11" t="s">
        <v>11</v>
      </c>
      <c r="G178" s="11" t="s">
        <v>11</v>
      </c>
      <c r="H178" s="11" t="s">
        <v>154</v>
      </c>
      <c r="I178" s="11" t="s">
        <v>13</v>
      </c>
      <c r="J178" s="12">
        <v>-23.83</v>
      </c>
      <c r="K178" s="12">
        <v>1774.8800000000003</v>
      </c>
    </row>
    <row r="179" spans="2:11" x14ac:dyDescent="0.45">
      <c r="B179" s="11" t="s">
        <v>7</v>
      </c>
      <c r="C179" s="11" t="s">
        <v>8</v>
      </c>
      <c r="D179" s="11" t="s">
        <v>159</v>
      </c>
      <c r="E179" s="11" t="s">
        <v>160</v>
      </c>
      <c r="F179" s="11" t="s">
        <v>11</v>
      </c>
      <c r="G179" s="11" t="s">
        <v>11</v>
      </c>
      <c r="H179" s="11" t="s">
        <v>156</v>
      </c>
      <c r="I179" s="11" t="s">
        <v>13</v>
      </c>
      <c r="J179" s="12">
        <v>384.38</v>
      </c>
      <c r="K179" s="12">
        <v>2159.2600000000002</v>
      </c>
    </row>
    <row r="180" spans="2:11" x14ac:dyDescent="0.45">
      <c r="B180" s="11" t="s">
        <v>7</v>
      </c>
      <c r="C180" s="11" t="s">
        <v>8</v>
      </c>
      <c r="D180" s="11" t="s">
        <v>159</v>
      </c>
      <c r="E180" s="11" t="s">
        <v>160</v>
      </c>
      <c r="F180" s="11" t="s">
        <v>11</v>
      </c>
      <c r="G180" s="11" t="s">
        <v>11</v>
      </c>
      <c r="H180" s="11" t="s">
        <v>153</v>
      </c>
      <c r="I180" s="11" t="s">
        <v>13</v>
      </c>
      <c r="J180" s="12">
        <v>-5.57</v>
      </c>
      <c r="K180" s="12">
        <v>2153.69</v>
      </c>
    </row>
    <row r="181" spans="2:11" x14ac:dyDescent="0.45">
      <c r="B181" s="11" t="s">
        <v>7</v>
      </c>
      <c r="C181" s="11" t="s">
        <v>8</v>
      </c>
      <c r="D181" s="11" t="s">
        <v>159</v>
      </c>
      <c r="E181" s="11" t="s">
        <v>160</v>
      </c>
      <c r="F181" s="11" t="s">
        <v>11</v>
      </c>
      <c r="G181" s="11" t="s">
        <v>11</v>
      </c>
      <c r="H181" s="11" t="s">
        <v>154</v>
      </c>
      <c r="I181" s="11" t="s">
        <v>13</v>
      </c>
      <c r="J181" s="12">
        <v>-23.83</v>
      </c>
      <c r="K181" s="12">
        <v>2129.86</v>
      </c>
    </row>
    <row r="182" spans="2:11" x14ac:dyDescent="0.45">
      <c r="B182" s="11" t="s">
        <v>7</v>
      </c>
      <c r="C182" s="11" t="s">
        <v>8</v>
      </c>
      <c r="D182" s="11" t="s">
        <v>161</v>
      </c>
      <c r="E182" s="11" t="s">
        <v>162</v>
      </c>
      <c r="F182" s="11" t="s">
        <v>11</v>
      </c>
      <c r="G182" s="11" t="s">
        <v>11</v>
      </c>
      <c r="H182" s="11" t="s">
        <v>163</v>
      </c>
      <c r="I182" s="11" t="s">
        <v>26</v>
      </c>
      <c r="J182" s="12">
        <v>352.86</v>
      </c>
      <c r="K182" s="12">
        <v>2482.7200000000003</v>
      </c>
    </row>
    <row r="183" spans="2:11" x14ac:dyDescent="0.45">
      <c r="B183" s="11" t="s">
        <v>164</v>
      </c>
      <c r="C183" s="11" t="s">
        <v>8</v>
      </c>
      <c r="D183" s="11" t="s">
        <v>161</v>
      </c>
      <c r="E183" s="11" t="s">
        <v>162</v>
      </c>
      <c r="F183" s="11" t="s">
        <v>11</v>
      </c>
      <c r="G183" s="11" t="s">
        <v>11</v>
      </c>
      <c r="H183" s="11" t="s">
        <v>163</v>
      </c>
      <c r="I183" s="11" t="s">
        <v>26</v>
      </c>
      <c r="J183" s="12">
        <v>0</v>
      </c>
      <c r="K183" s="12">
        <v>2482.7200000000003</v>
      </c>
    </row>
    <row r="184" spans="2:11" x14ac:dyDescent="0.45">
      <c r="B184" s="11" t="s">
        <v>165</v>
      </c>
      <c r="C184" s="11" t="s">
        <v>8</v>
      </c>
      <c r="D184" s="11" t="s">
        <v>161</v>
      </c>
      <c r="E184" s="11" t="s">
        <v>162</v>
      </c>
      <c r="F184" s="11" t="s">
        <v>11</v>
      </c>
      <c r="G184" s="11" t="s">
        <v>11</v>
      </c>
      <c r="H184" s="11" t="s">
        <v>166</v>
      </c>
      <c r="I184" s="11" t="s">
        <v>26</v>
      </c>
      <c r="J184" s="11"/>
      <c r="K184" s="12">
        <v>2482.7200000000003</v>
      </c>
    </row>
    <row r="185" spans="2:11" x14ac:dyDescent="0.45">
      <c r="B185" s="11" t="s">
        <v>167</v>
      </c>
      <c r="C185" s="11" t="s">
        <v>8</v>
      </c>
      <c r="D185" s="11" t="s">
        <v>150</v>
      </c>
      <c r="E185" s="11" t="s">
        <v>151</v>
      </c>
      <c r="F185" s="11" t="s">
        <v>11</v>
      </c>
      <c r="G185" s="11" t="s">
        <v>11</v>
      </c>
      <c r="H185" s="11" t="s">
        <v>168</v>
      </c>
      <c r="I185" s="11" t="s">
        <v>13</v>
      </c>
      <c r="J185" s="12">
        <v>768.75</v>
      </c>
      <c r="K185" s="12">
        <v>3251.4700000000003</v>
      </c>
    </row>
    <row r="186" spans="2:11" x14ac:dyDescent="0.45">
      <c r="B186" s="11" t="s">
        <v>167</v>
      </c>
      <c r="C186" s="11" t="s">
        <v>8</v>
      </c>
      <c r="D186" s="11" t="s">
        <v>150</v>
      </c>
      <c r="E186" s="11" t="s">
        <v>151</v>
      </c>
      <c r="F186" s="11" t="s">
        <v>11</v>
      </c>
      <c r="G186" s="11" t="s">
        <v>11</v>
      </c>
      <c r="H186" s="11" t="s">
        <v>153</v>
      </c>
      <c r="I186" s="11" t="s">
        <v>13</v>
      </c>
      <c r="J186" s="12">
        <v>-11.15</v>
      </c>
      <c r="K186" s="12">
        <v>3240.32</v>
      </c>
    </row>
    <row r="187" spans="2:11" x14ac:dyDescent="0.45">
      <c r="B187" s="11" t="s">
        <v>167</v>
      </c>
      <c r="C187" s="11" t="s">
        <v>8</v>
      </c>
      <c r="D187" s="11" t="s">
        <v>150</v>
      </c>
      <c r="E187" s="11" t="s">
        <v>151</v>
      </c>
      <c r="F187" s="11" t="s">
        <v>11</v>
      </c>
      <c r="G187" s="11" t="s">
        <v>11</v>
      </c>
      <c r="H187" s="11" t="s">
        <v>169</v>
      </c>
      <c r="I187" s="11" t="s">
        <v>13</v>
      </c>
      <c r="J187" s="12">
        <v>-47.66</v>
      </c>
      <c r="K187" s="12">
        <v>3192.6600000000003</v>
      </c>
    </row>
    <row r="188" spans="2:11" x14ac:dyDescent="0.45">
      <c r="B188" s="11" t="s">
        <v>167</v>
      </c>
      <c r="C188" s="11" t="s">
        <v>8</v>
      </c>
      <c r="D188" s="11" t="s">
        <v>150</v>
      </c>
      <c r="E188" s="11" t="s">
        <v>155</v>
      </c>
      <c r="F188" s="11" t="s">
        <v>11</v>
      </c>
      <c r="G188" s="11" t="s">
        <v>11</v>
      </c>
      <c r="H188" s="11" t="s">
        <v>168</v>
      </c>
      <c r="I188" s="11" t="s">
        <v>13</v>
      </c>
      <c r="J188" s="12">
        <v>384.38</v>
      </c>
      <c r="K188" s="12">
        <v>3577.0400000000004</v>
      </c>
    </row>
    <row r="189" spans="2:11" x14ac:dyDescent="0.45">
      <c r="B189" s="11" t="s">
        <v>167</v>
      </c>
      <c r="C189" s="11" t="s">
        <v>8</v>
      </c>
      <c r="D189" s="11" t="s">
        <v>150</v>
      </c>
      <c r="E189" s="11" t="s">
        <v>155</v>
      </c>
      <c r="F189" s="11" t="s">
        <v>11</v>
      </c>
      <c r="G189" s="11" t="s">
        <v>11</v>
      </c>
      <c r="H189" s="11" t="s">
        <v>153</v>
      </c>
      <c r="I189" s="11" t="s">
        <v>13</v>
      </c>
      <c r="J189" s="12">
        <v>-5.57</v>
      </c>
      <c r="K189" s="12">
        <v>3571.4700000000003</v>
      </c>
    </row>
    <row r="190" spans="2:11" x14ac:dyDescent="0.45">
      <c r="B190" s="11" t="s">
        <v>167</v>
      </c>
      <c r="C190" s="11" t="s">
        <v>8</v>
      </c>
      <c r="D190" s="11" t="s">
        <v>150</v>
      </c>
      <c r="E190" s="11" t="s">
        <v>155</v>
      </c>
      <c r="F190" s="11" t="s">
        <v>11</v>
      </c>
      <c r="G190" s="11" t="s">
        <v>11</v>
      </c>
      <c r="H190" s="11" t="s">
        <v>170</v>
      </c>
      <c r="I190" s="11" t="s">
        <v>13</v>
      </c>
      <c r="J190" s="12">
        <v>-23.83</v>
      </c>
      <c r="K190" s="12">
        <v>3547.6400000000003</v>
      </c>
    </row>
    <row r="191" spans="2:11" x14ac:dyDescent="0.45">
      <c r="B191" s="11" t="s">
        <v>167</v>
      </c>
      <c r="C191" s="11" t="s">
        <v>8</v>
      </c>
      <c r="D191" s="11" t="s">
        <v>150</v>
      </c>
      <c r="E191" s="11" t="s">
        <v>158</v>
      </c>
      <c r="F191" s="11" t="s">
        <v>11</v>
      </c>
      <c r="G191" s="11" t="s">
        <v>11</v>
      </c>
      <c r="H191" s="11" t="s">
        <v>168</v>
      </c>
      <c r="I191" s="11" t="s">
        <v>13</v>
      </c>
      <c r="J191" s="12">
        <v>384.38</v>
      </c>
      <c r="K191" s="12">
        <v>3932.0200000000004</v>
      </c>
    </row>
    <row r="192" spans="2:11" x14ac:dyDescent="0.45">
      <c r="B192" s="11" t="s">
        <v>167</v>
      </c>
      <c r="C192" s="11" t="s">
        <v>8</v>
      </c>
      <c r="D192" s="11" t="s">
        <v>150</v>
      </c>
      <c r="E192" s="11" t="s">
        <v>158</v>
      </c>
      <c r="F192" s="11" t="s">
        <v>11</v>
      </c>
      <c r="G192" s="11" t="s">
        <v>11</v>
      </c>
      <c r="H192" s="11" t="s">
        <v>153</v>
      </c>
      <c r="I192" s="11" t="s">
        <v>13</v>
      </c>
      <c r="J192" s="12">
        <v>-5.57</v>
      </c>
      <c r="K192" s="12">
        <v>3926.4500000000003</v>
      </c>
    </row>
    <row r="193" spans="1:11" x14ac:dyDescent="0.45">
      <c r="B193" s="11" t="s">
        <v>167</v>
      </c>
      <c r="C193" s="11" t="s">
        <v>8</v>
      </c>
      <c r="D193" s="11" t="s">
        <v>150</v>
      </c>
      <c r="E193" s="11" t="s">
        <v>158</v>
      </c>
      <c r="F193" s="11" t="s">
        <v>11</v>
      </c>
      <c r="G193" s="11" t="s">
        <v>11</v>
      </c>
      <c r="H193" s="11" t="s">
        <v>170</v>
      </c>
      <c r="I193" s="11" t="s">
        <v>13</v>
      </c>
      <c r="J193" s="12">
        <v>-23.83</v>
      </c>
      <c r="K193" s="12">
        <v>3902.6200000000003</v>
      </c>
    </row>
    <row r="194" spans="1:11" x14ac:dyDescent="0.45">
      <c r="B194" s="11" t="s">
        <v>167</v>
      </c>
      <c r="C194" s="11" t="s">
        <v>8</v>
      </c>
      <c r="D194" s="11" t="s">
        <v>150</v>
      </c>
      <c r="E194" s="11" t="s">
        <v>157</v>
      </c>
      <c r="F194" s="11" t="s">
        <v>11</v>
      </c>
      <c r="G194" s="11" t="s">
        <v>11</v>
      </c>
      <c r="H194" s="11" t="s">
        <v>171</v>
      </c>
      <c r="I194" s="11" t="s">
        <v>13</v>
      </c>
      <c r="J194" s="12">
        <v>384.38</v>
      </c>
      <c r="K194" s="12">
        <v>4287</v>
      </c>
    </row>
    <row r="195" spans="1:11" x14ac:dyDescent="0.45">
      <c r="B195" s="11" t="s">
        <v>167</v>
      </c>
      <c r="C195" s="11" t="s">
        <v>8</v>
      </c>
      <c r="D195" s="11" t="s">
        <v>150</v>
      </c>
      <c r="E195" s="11" t="s">
        <v>157</v>
      </c>
      <c r="F195" s="11" t="s">
        <v>11</v>
      </c>
      <c r="G195" s="11" t="s">
        <v>11</v>
      </c>
      <c r="H195" s="11" t="s">
        <v>153</v>
      </c>
      <c r="I195" s="11" t="s">
        <v>13</v>
      </c>
      <c r="J195" s="12">
        <v>-5.57</v>
      </c>
      <c r="K195" s="12">
        <v>4281.43</v>
      </c>
    </row>
    <row r="196" spans="1:11" x14ac:dyDescent="0.45">
      <c r="B196" s="11" t="s">
        <v>167</v>
      </c>
      <c r="C196" s="11" t="s">
        <v>8</v>
      </c>
      <c r="D196" s="11" t="s">
        <v>150</v>
      </c>
      <c r="E196" s="11" t="s">
        <v>157</v>
      </c>
      <c r="F196" s="11" t="s">
        <v>11</v>
      </c>
      <c r="G196" s="11" t="s">
        <v>11</v>
      </c>
      <c r="H196" s="11" t="s">
        <v>154</v>
      </c>
      <c r="I196" s="11" t="s">
        <v>13</v>
      </c>
      <c r="J196" s="12">
        <v>-23.83</v>
      </c>
      <c r="K196" s="12">
        <v>4257.6000000000004</v>
      </c>
    </row>
    <row r="197" spans="1:11" x14ac:dyDescent="0.45">
      <c r="B197" s="11" t="s">
        <v>172</v>
      </c>
      <c r="C197" s="11" t="s">
        <v>8</v>
      </c>
      <c r="D197" s="11" t="s">
        <v>173</v>
      </c>
      <c r="E197" s="11" t="s">
        <v>160</v>
      </c>
      <c r="F197" s="11" t="s">
        <v>11</v>
      </c>
      <c r="G197" s="11" t="s">
        <v>11</v>
      </c>
      <c r="H197" s="11" t="s">
        <v>171</v>
      </c>
      <c r="I197" s="11" t="s">
        <v>13</v>
      </c>
      <c r="J197" s="12">
        <v>384.38</v>
      </c>
      <c r="K197" s="12">
        <v>4641.9800000000005</v>
      </c>
    </row>
    <row r="198" spans="1:11" x14ac:dyDescent="0.45">
      <c r="B198" s="11" t="s">
        <v>172</v>
      </c>
      <c r="C198" s="11" t="s">
        <v>8</v>
      </c>
      <c r="D198" s="11" t="s">
        <v>173</v>
      </c>
      <c r="E198" s="11" t="s">
        <v>160</v>
      </c>
      <c r="F198" s="11" t="s">
        <v>11</v>
      </c>
      <c r="G198" s="11" t="s">
        <v>11</v>
      </c>
      <c r="H198" s="11" t="s">
        <v>153</v>
      </c>
      <c r="I198" s="11" t="s">
        <v>13</v>
      </c>
      <c r="J198" s="12">
        <v>-5.57</v>
      </c>
      <c r="K198" s="12">
        <v>4636.4100000000008</v>
      </c>
    </row>
    <row r="199" spans="1:11" x14ac:dyDescent="0.45">
      <c r="B199" s="11" t="s">
        <v>172</v>
      </c>
      <c r="C199" s="11" t="s">
        <v>8</v>
      </c>
      <c r="D199" s="11" t="s">
        <v>173</v>
      </c>
      <c r="E199" s="11" t="s">
        <v>160</v>
      </c>
      <c r="F199" s="11" t="s">
        <v>11</v>
      </c>
      <c r="G199" s="11" t="s">
        <v>11</v>
      </c>
      <c r="H199" s="11" t="s">
        <v>170</v>
      </c>
      <c r="I199" s="11" t="s">
        <v>13</v>
      </c>
      <c r="J199" s="12">
        <v>-23.83</v>
      </c>
      <c r="K199" s="12">
        <v>4612.5800000000008</v>
      </c>
    </row>
    <row r="200" spans="1:11" x14ac:dyDescent="0.45">
      <c r="B200" s="11" t="s">
        <v>174</v>
      </c>
      <c r="C200" s="11" t="s">
        <v>8</v>
      </c>
      <c r="D200" s="11" t="s">
        <v>161</v>
      </c>
      <c r="E200" s="11" t="s">
        <v>162</v>
      </c>
      <c r="F200" s="11" t="s">
        <v>11</v>
      </c>
      <c r="G200" s="11" t="s">
        <v>11</v>
      </c>
      <c r="H200" s="11" t="s">
        <v>163</v>
      </c>
      <c r="I200" s="11" t="s">
        <v>26</v>
      </c>
      <c r="J200" s="12">
        <v>352.86</v>
      </c>
      <c r="K200" s="12">
        <v>4965.4400000000005</v>
      </c>
    </row>
    <row r="201" spans="1:11" x14ac:dyDescent="0.45">
      <c r="A201" s="6" t="s">
        <v>175</v>
      </c>
      <c r="J201" s="13">
        <f>J167+J168+J169+J170+J171+J172+J173+J174+J175+J176+J177+J178+J179+J180+J181+J182+J183+J184+J185+J186+J187+J188+J189+J190+J191+J192+J193+J194+J195+J196+J197+J198+J199+J200</f>
        <v>4965.4400000000005</v>
      </c>
    </row>
    <row r="202" spans="1:11" x14ac:dyDescent="0.45">
      <c r="A202" s="2" t="s">
        <v>176</v>
      </c>
    </row>
    <row r="203" spans="1:11" x14ac:dyDescent="0.45">
      <c r="A203" s="2" t="s">
        <v>177</v>
      </c>
    </row>
    <row r="204" spans="1:11" x14ac:dyDescent="0.45">
      <c r="B204" s="11" t="s">
        <v>135</v>
      </c>
      <c r="C204" s="11" t="s">
        <v>8</v>
      </c>
      <c r="D204" s="11" t="s">
        <v>150</v>
      </c>
      <c r="E204" s="11" t="s">
        <v>178</v>
      </c>
      <c r="F204" s="11" t="s">
        <v>11</v>
      </c>
      <c r="G204" s="11" t="s">
        <v>11</v>
      </c>
      <c r="H204" s="11" t="s">
        <v>179</v>
      </c>
      <c r="I204" s="11" t="s">
        <v>13</v>
      </c>
      <c r="J204" s="12">
        <v>284</v>
      </c>
      <c r="K204" s="12">
        <v>284</v>
      </c>
    </row>
    <row r="205" spans="1:11" x14ac:dyDescent="0.45">
      <c r="B205" s="11" t="s">
        <v>135</v>
      </c>
      <c r="C205" s="11" t="s">
        <v>8</v>
      </c>
      <c r="D205" s="11" t="s">
        <v>150</v>
      </c>
      <c r="E205" s="11" t="s">
        <v>178</v>
      </c>
      <c r="F205" s="11" t="s">
        <v>11</v>
      </c>
      <c r="G205" s="11" t="s">
        <v>11</v>
      </c>
      <c r="H205" s="11" t="s">
        <v>180</v>
      </c>
      <c r="I205" s="11" t="s">
        <v>13</v>
      </c>
      <c r="J205" s="12">
        <v>-100</v>
      </c>
      <c r="K205" s="12">
        <v>184</v>
      </c>
    </row>
    <row r="206" spans="1:11" x14ac:dyDescent="0.45">
      <c r="B206" s="11" t="s">
        <v>135</v>
      </c>
      <c r="C206" s="11" t="s">
        <v>8</v>
      </c>
      <c r="D206" s="11" t="s">
        <v>150</v>
      </c>
      <c r="E206" s="11" t="s">
        <v>178</v>
      </c>
      <c r="F206" s="11" t="s">
        <v>11</v>
      </c>
      <c r="G206" s="11" t="s">
        <v>11</v>
      </c>
      <c r="H206" s="11" t="s">
        <v>153</v>
      </c>
      <c r="I206" s="11" t="s">
        <v>13</v>
      </c>
      <c r="J206" s="12">
        <v>-4.12</v>
      </c>
      <c r="K206" s="12">
        <v>179.88</v>
      </c>
    </row>
    <row r="207" spans="1:11" x14ac:dyDescent="0.45">
      <c r="B207" s="11" t="s">
        <v>135</v>
      </c>
      <c r="C207" s="11" t="s">
        <v>8</v>
      </c>
      <c r="D207" s="11" t="s">
        <v>150</v>
      </c>
      <c r="E207" s="11" t="s">
        <v>178</v>
      </c>
      <c r="F207" s="11" t="s">
        <v>11</v>
      </c>
      <c r="G207" s="11" t="s">
        <v>11</v>
      </c>
      <c r="H207" s="11" t="s">
        <v>154</v>
      </c>
      <c r="I207" s="11" t="s">
        <v>13</v>
      </c>
      <c r="J207" s="12">
        <v>-17.61</v>
      </c>
      <c r="K207" s="12">
        <v>162.26999999999998</v>
      </c>
    </row>
    <row r="208" spans="1:11" x14ac:dyDescent="0.45">
      <c r="B208" s="11" t="s">
        <v>7</v>
      </c>
      <c r="C208" s="11" t="s">
        <v>8</v>
      </c>
      <c r="D208" s="11" t="s">
        <v>161</v>
      </c>
      <c r="E208" s="11" t="s">
        <v>162</v>
      </c>
      <c r="F208" s="11" t="s">
        <v>11</v>
      </c>
      <c r="G208" s="11" t="s">
        <v>11</v>
      </c>
      <c r="H208" s="11" t="s">
        <v>180</v>
      </c>
      <c r="I208" s="11" t="s">
        <v>26</v>
      </c>
      <c r="J208" s="12">
        <v>143.44999999999999</v>
      </c>
      <c r="K208" s="12">
        <v>305.71999999999997</v>
      </c>
    </row>
    <row r="209" spans="1:11" x14ac:dyDescent="0.45">
      <c r="B209" s="11" t="s">
        <v>43</v>
      </c>
      <c r="C209" s="11" t="s">
        <v>8</v>
      </c>
      <c r="D209" s="11" t="s">
        <v>181</v>
      </c>
      <c r="E209" s="11" t="s">
        <v>178</v>
      </c>
      <c r="F209" s="11" t="s">
        <v>11</v>
      </c>
      <c r="G209" s="11" t="s">
        <v>11</v>
      </c>
      <c r="H209" s="11" t="s">
        <v>182</v>
      </c>
      <c r="I209" s="11" t="s">
        <v>13</v>
      </c>
      <c r="J209" s="12">
        <v>416.12</v>
      </c>
      <c r="K209" s="12">
        <v>721.83999999999992</v>
      </c>
    </row>
    <row r="210" spans="1:11" x14ac:dyDescent="0.45">
      <c r="B210" s="11" t="s">
        <v>43</v>
      </c>
      <c r="C210" s="11" t="s">
        <v>8</v>
      </c>
      <c r="D210" s="11" t="s">
        <v>181</v>
      </c>
      <c r="E210" s="11" t="s">
        <v>178</v>
      </c>
      <c r="F210" s="11" t="s">
        <v>11</v>
      </c>
      <c r="G210" s="11" t="s">
        <v>11</v>
      </c>
      <c r="H210" s="11" t="s">
        <v>153</v>
      </c>
      <c r="I210" s="11" t="s">
        <v>13</v>
      </c>
      <c r="J210" s="12">
        <v>-6.03</v>
      </c>
      <c r="K210" s="12">
        <v>715.81</v>
      </c>
    </row>
    <row r="211" spans="1:11" x14ac:dyDescent="0.45">
      <c r="B211" s="11" t="s">
        <v>43</v>
      </c>
      <c r="C211" s="11" t="s">
        <v>8</v>
      </c>
      <c r="D211" s="11" t="s">
        <v>181</v>
      </c>
      <c r="E211" s="11" t="s">
        <v>178</v>
      </c>
      <c r="F211" s="11" t="s">
        <v>11</v>
      </c>
      <c r="G211" s="11" t="s">
        <v>11</v>
      </c>
      <c r="H211" s="11" t="s">
        <v>154</v>
      </c>
      <c r="I211" s="11" t="s">
        <v>13</v>
      </c>
      <c r="J211" s="12">
        <v>-25.8</v>
      </c>
      <c r="K211" s="12">
        <v>690.01</v>
      </c>
    </row>
    <row r="212" spans="1:11" x14ac:dyDescent="0.45">
      <c r="B212" s="11" t="s">
        <v>43</v>
      </c>
      <c r="C212" s="11" t="s">
        <v>8</v>
      </c>
      <c r="D212" s="11" t="s">
        <v>181</v>
      </c>
      <c r="E212" s="11" t="s">
        <v>178</v>
      </c>
      <c r="F212" s="11" t="s">
        <v>11</v>
      </c>
      <c r="G212" s="11" t="s">
        <v>11</v>
      </c>
      <c r="H212" s="11" t="s">
        <v>180</v>
      </c>
      <c r="I212" s="11" t="s">
        <v>13</v>
      </c>
      <c r="J212" s="12">
        <v>-100</v>
      </c>
      <c r="K212" s="12">
        <v>590.01</v>
      </c>
    </row>
    <row r="213" spans="1:11" x14ac:dyDescent="0.45">
      <c r="B213" s="11" t="s">
        <v>164</v>
      </c>
      <c r="C213" s="11" t="s">
        <v>8</v>
      </c>
      <c r="D213" s="11" t="s">
        <v>161</v>
      </c>
      <c r="E213" s="11" t="s">
        <v>162</v>
      </c>
      <c r="F213" s="11" t="s">
        <v>11</v>
      </c>
      <c r="G213" s="11" t="s">
        <v>11</v>
      </c>
      <c r="H213" s="11" t="s">
        <v>180</v>
      </c>
      <c r="I213" s="11" t="s">
        <v>26</v>
      </c>
      <c r="J213" s="12">
        <v>0</v>
      </c>
      <c r="K213" s="12">
        <v>590.01</v>
      </c>
    </row>
    <row r="214" spans="1:11" x14ac:dyDescent="0.45">
      <c r="B214" s="11" t="s">
        <v>183</v>
      </c>
      <c r="C214" s="11" t="s">
        <v>8</v>
      </c>
      <c r="D214" s="11" t="s">
        <v>184</v>
      </c>
      <c r="E214" s="11" t="s">
        <v>178</v>
      </c>
      <c r="F214" s="11" t="s">
        <v>11</v>
      </c>
      <c r="G214" s="11" t="s">
        <v>11</v>
      </c>
      <c r="H214" s="11" t="s">
        <v>185</v>
      </c>
      <c r="I214" s="11" t="s">
        <v>13</v>
      </c>
      <c r="J214" s="12">
        <v>366.68</v>
      </c>
      <c r="K214" s="12">
        <v>956.69</v>
      </c>
    </row>
    <row r="215" spans="1:11" x14ac:dyDescent="0.45">
      <c r="B215" s="11" t="s">
        <v>183</v>
      </c>
      <c r="C215" s="11" t="s">
        <v>8</v>
      </c>
      <c r="D215" s="11" t="s">
        <v>184</v>
      </c>
      <c r="E215" s="11" t="s">
        <v>178</v>
      </c>
      <c r="F215" s="11" t="s">
        <v>11</v>
      </c>
      <c r="G215" s="11" t="s">
        <v>11</v>
      </c>
      <c r="H215" s="11" t="s">
        <v>153</v>
      </c>
      <c r="I215" s="11" t="s">
        <v>13</v>
      </c>
      <c r="J215" s="12">
        <v>-5.32</v>
      </c>
      <c r="K215" s="12">
        <v>951.37</v>
      </c>
    </row>
    <row r="216" spans="1:11" x14ac:dyDescent="0.45">
      <c r="B216" s="11" t="s">
        <v>183</v>
      </c>
      <c r="C216" s="11" t="s">
        <v>8</v>
      </c>
      <c r="D216" s="11" t="s">
        <v>184</v>
      </c>
      <c r="E216" s="11" t="s">
        <v>178</v>
      </c>
      <c r="F216" s="11" t="s">
        <v>11</v>
      </c>
      <c r="G216" s="11" t="s">
        <v>11</v>
      </c>
      <c r="H216" s="11" t="s">
        <v>154</v>
      </c>
      <c r="I216" s="11" t="s">
        <v>13</v>
      </c>
      <c r="J216" s="12">
        <v>-22.73</v>
      </c>
      <c r="K216" s="12">
        <v>928.64</v>
      </c>
    </row>
    <row r="217" spans="1:11" x14ac:dyDescent="0.45">
      <c r="B217" s="11" t="s">
        <v>183</v>
      </c>
      <c r="C217" s="11" t="s">
        <v>8</v>
      </c>
      <c r="D217" s="11" t="s">
        <v>184</v>
      </c>
      <c r="E217" s="11" t="s">
        <v>178</v>
      </c>
      <c r="F217" s="11" t="s">
        <v>11</v>
      </c>
      <c r="G217" s="11" t="s">
        <v>11</v>
      </c>
      <c r="H217" s="11" t="s">
        <v>180</v>
      </c>
      <c r="I217" s="11" t="s">
        <v>13</v>
      </c>
      <c r="J217" s="12">
        <v>-100</v>
      </c>
      <c r="K217" s="12">
        <v>828.64</v>
      </c>
    </row>
    <row r="218" spans="1:11" x14ac:dyDescent="0.45">
      <c r="B218" s="11" t="s">
        <v>167</v>
      </c>
      <c r="C218" s="11" t="s">
        <v>8</v>
      </c>
      <c r="D218" s="11" t="s">
        <v>150</v>
      </c>
      <c r="E218" s="11" t="s">
        <v>178</v>
      </c>
      <c r="F218" s="11" t="s">
        <v>11</v>
      </c>
      <c r="G218" s="11" t="s">
        <v>11</v>
      </c>
      <c r="H218" s="11" t="s">
        <v>186</v>
      </c>
      <c r="I218" s="11" t="s">
        <v>13</v>
      </c>
      <c r="J218" s="12">
        <v>527.36</v>
      </c>
      <c r="K218" s="12">
        <v>1356</v>
      </c>
    </row>
    <row r="219" spans="1:11" x14ac:dyDescent="0.45">
      <c r="B219" s="11" t="s">
        <v>167</v>
      </c>
      <c r="C219" s="11" t="s">
        <v>8</v>
      </c>
      <c r="D219" s="11" t="s">
        <v>150</v>
      </c>
      <c r="E219" s="11" t="s">
        <v>178</v>
      </c>
      <c r="F219" s="11" t="s">
        <v>11</v>
      </c>
      <c r="G219" s="11" t="s">
        <v>11</v>
      </c>
      <c r="H219" s="11" t="s">
        <v>153</v>
      </c>
      <c r="I219" s="11" t="s">
        <v>13</v>
      </c>
      <c r="J219" s="12">
        <v>-7.65</v>
      </c>
      <c r="K219" s="12">
        <v>1348.35</v>
      </c>
    </row>
    <row r="220" spans="1:11" x14ac:dyDescent="0.45">
      <c r="B220" s="11" t="s">
        <v>167</v>
      </c>
      <c r="C220" s="11" t="s">
        <v>8</v>
      </c>
      <c r="D220" s="11" t="s">
        <v>150</v>
      </c>
      <c r="E220" s="11" t="s">
        <v>178</v>
      </c>
      <c r="F220" s="11" t="s">
        <v>11</v>
      </c>
      <c r="G220" s="11" t="s">
        <v>11</v>
      </c>
      <c r="H220" s="11" t="s">
        <v>154</v>
      </c>
      <c r="I220" s="11" t="s">
        <v>13</v>
      </c>
      <c r="J220" s="12">
        <v>-32.700000000000003</v>
      </c>
      <c r="K220" s="12">
        <v>1315.6499999999999</v>
      </c>
    </row>
    <row r="221" spans="1:11" x14ac:dyDescent="0.45">
      <c r="B221" s="11" t="s">
        <v>167</v>
      </c>
      <c r="C221" s="11" t="s">
        <v>8</v>
      </c>
      <c r="D221" s="11" t="s">
        <v>150</v>
      </c>
      <c r="E221" s="11" t="s">
        <v>178</v>
      </c>
      <c r="F221" s="11" t="s">
        <v>11</v>
      </c>
      <c r="G221" s="11" t="s">
        <v>11</v>
      </c>
      <c r="H221" s="11" t="s">
        <v>180</v>
      </c>
      <c r="I221" s="11" t="s">
        <v>13</v>
      </c>
      <c r="J221" s="12">
        <v>-150</v>
      </c>
      <c r="K221" s="12">
        <v>1165.6499999999999</v>
      </c>
    </row>
    <row r="222" spans="1:11" x14ac:dyDescent="0.45">
      <c r="B222" s="11" t="s">
        <v>174</v>
      </c>
      <c r="C222" s="11" t="s">
        <v>8</v>
      </c>
      <c r="D222" s="11" t="s">
        <v>161</v>
      </c>
      <c r="E222" s="11" t="s">
        <v>162</v>
      </c>
      <c r="F222" s="11" t="s">
        <v>11</v>
      </c>
      <c r="G222" s="11" t="s">
        <v>11</v>
      </c>
      <c r="H222" s="11" t="s">
        <v>180</v>
      </c>
      <c r="I222" s="11" t="s">
        <v>26</v>
      </c>
      <c r="J222" s="12">
        <v>0</v>
      </c>
      <c r="K222" s="12">
        <v>1165.6499999999999</v>
      </c>
    </row>
    <row r="223" spans="1:11" x14ac:dyDescent="0.45">
      <c r="A223" s="7" t="s">
        <v>187</v>
      </c>
      <c r="J223" s="13">
        <f>J204+J205+J206+J207+J208+J209+J210+J211+J212+J213+J214+J215+J216+J217+J218+J219+J220+J221+J222</f>
        <v>1165.6499999999999</v>
      </c>
    </row>
    <row r="224" spans="1:11" x14ac:dyDescent="0.45">
      <c r="A224" s="6" t="s">
        <v>188</v>
      </c>
      <c r="J224" s="13">
        <f>J223</f>
        <v>1165.6499999999999</v>
      </c>
    </row>
    <row r="225" spans="1:11" x14ac:dyDescent="0.45">
      <c r="A225" s="3" t="s">
        <v>189</v>
      </c>
      <c r="J225" s="13">
        <f>J201+J224</f>
        <v>6131.09</v>
      </c>
    </row>
    <row r="226" spans="1:11" x14ac:dyDescent="0.45">
      <c r="A226" s="2" t="s">
        <v>190</v>
      </c>
    </row>
    <row r="227" spans="1:11" x14ac:dyDescent="0.45">
      <c r="B227" s="11" t="s">
        <v>14</v>
      </c>
      <c r="C227" s="11" t="s">
        <v>8</v>
      </c>
      <c r="D227" s="11" t="s">
        <v>191</v>
      </c>
      <c r="E227" s="11" t="s">
        <v>192</v>
      </c>
      <c r="F227" s="11" t="s">
        <v>11</v>
      </c>
      <c r="G227" s="11" t="s">
        <v>11</v>
      </c>
      <c r="H227" s="11" t="s">
        <v>193</v>
      </c>
      <c r="I227" s="11" t="s">
        <v>13</v>
      </c>
      <c r="J227" s="12">
        <v>319.5</v>
      </c>
      <c r="K227" s="12">
        <v>319.5</v>
      </c>
    </row>
    <row r="228" spans="1:11" x14ac:dyDescent="0.45">
      <c r="B228" s="11" t="s">
        <v>14</v>
      </c>
      <c r="C228" s="11" t="s">
        <v>8</v>
      </c>
      <c r="D228" s="11" t="s">
        <v>191</v>
      </c>
      <c r="E228" s="11" t="s">
        <v>192</v>
      </c>
      <c r="F228" s="11" t="s">
        <v>11</v>
      </c>
      <c r="G228" s="11" t="s">
        <v>11</v>
      </c>
      <c r="H228" s="11" t="s">
        <v>194</v>
      </c>
      <c r="I228" s="11" t="s">
        <v>13</v>
      </c>
      <c r="J228" s="12">
        <v>900</v>
      </c>
      <c r="K228" s="12">
        <v>1219.5</v>
      </c>
    </row>
    <row r="229" spans="1:11" x14ac:dyDescent="0.45">
      <c r="B229" s="11" t="s">
        <v>195</v>
      </c>
      <c r="C229" s="11" t="s">
        <v>8</v>
      </c>
      <c r="D229" s="11" t="s">
        <v>196</v>
      </c>
      <c r="E229" s="11" t="s">
        <v>197</v>
      </c>
      <c r="F229" s="11" t="s">
        <v>11</v>
      </c>
      <c r="G229" s="11" t="s">
        <v>11</v>
      </c>
      <c r="H229" s="11" t="s">
        <v>198</v>
      </c>
      <c r="I229" s="11" t="s">
        <v>13</v>
      </c>
      <c r="J229" s="12">
        <v>594</v>
      </c>
      <c r="K229" s="12">
        <v>1813.5</v>
      </c>
    </row>
    <row r="230" spans="1:11" x14ac:dyDescent="0.45">
      <c r="A230" s="3" t="s">
        <v>199</v>
      </c>
      <c r="J230" s="13">
        <f>J227+J228+J229</f>
        <v>1813.5</v>
      </c>
    </row>
    <row r="231" spans="1:11" x14ac:dyDescent="0.45">
      <c r="A231" s="2" t="s">
        <v>200</v>
      </c>
    </row>
    <row r="232" spans="1:11" x14ac:dyDescent="0.45">
      <c r="A232" s="2" t="s">
        <v>201</v>
      </c>
    </row>
    <row r="233" spans="1:11" x14ac:dyDescent="0.45">
      <c r="B233" s="11" t="s">
        <v>135</v>
      </c>
      <c r="C233" s="11" t="s">
        <v>8</v>
      </c>
      <c r="D233" s="11" t="s">
        <v>150</v>
      </c>
      <c r="E233" s="11" t="s">
        <v>202</v>
      </c>
      <c r="F233" s="11" t="s">
        <v>11</v>
      </c>
      <c r="G233" s="11" t="s">
        <v>11</v>
      </c>
      <c r="H233" s="11" t="s">
        <v>203</v>
      </c>
      <c r="I233" s="11" t="s">
        <v>13</v>
      </c>
      <c r="J233" s="12">
        <v>2083.34</v>
      </c>
      <c r="K233" s="12">
        <v>2083.34</v>
      </c>
    </row>
    <row r="234" spans="1:11" x14ac:dyDescent="0.45">
      <c r="B234" s="11" t="s">
        <v>135</v>
      </c>
      <c r="C234" s="11" t="s">
        <v>8</v>
      </c>
      <c r="D234" s="11" t="s">
        <v>150</v>
      </c>
      <c r="E234" s="11" t="s">
        <v>202</v>
      </c>
      <c r="F234" s="11" t="s">
        <v>11</v>
      </c>
      <c r="G234" s="11" t="s">
        <v>11</v>
      </c>
      <c r="H234" s="11" t="s">
        <v>180</v>
      </c>
      <c r="I234" s="11" t="s">
        <v>13</v>
      </c>
      <c r="J234" s="12">
        <v>-250</v>
      </c>
      <c r="K234" s="12">
        <v>1833.3400000000001</v>
      </c>
    </row>
    <row r="235" spans="1:11" x14ac:dyDescent="0.45">
      <c r="B235" s="11" t="s">
        <v>135</v>
      </c>
      <c r="C235" s="11" t="s">
        <v>8</v>
      </c>
      <c r="D235" s="11" t="s">
        <v>150</v>
      </c>
      <c r="E235" s="11" t="s">
        <v>202</v>
      </c>
      <c r="F235" s="11" t="s">
        <v>11</v>
      </c>
      <c r="G235" s="11" t="s">
        <v>11</v>
      </c>
      <c r="H235" s="11" t="s">
        <v>204</v>
      </c>
      <c r="I235" s="11" t="s">
        <v>13</v>
      </c>
      <c r="J235" s="12">
        <v>-100</v>
      </c>
      <c r="K235" s="12">
        <v>1733.3400000000001</v>
      </c>
    </row>
    <row r="236" spans="1:11" x14ac:dyDescent="0.45">
      <c r="B236" s="11" t="s">
        <v>135</v>
      </c>
      <c r="C236" s="11" t="s">
        <v>8</v>
      </c>
      <c r="D236" s="11" t="s">
        <v>150</v>
      </c>
      <c r="E236" s="11" t="s">
        <v>202</v>
      </c>
      <c r="F236" s="11" t="s">
        <v>11</v>
      </c>
      <c r="G236" s="11" t="s">
        <v>11</v>
      </c>
      <c r="H236" s="11" t="s">
        <v>153</v>
      </c>
      <c r="I236" s="11" t="s">
        <v>13</v>
      </c>
      <c r="J236" s="12">
        <v>-30.21</v>
      </c>
      <c r="K236" s="12">
        <v>1703.13</v>
      </c>
    </row>
    <row r="237" spans="1:11" x14ac:dyDescent="0.45">
      <c r="B237" s="11" t="s">
        <v>135</v>
      </c>
      <c r="C237" s="11" t="s">
        <v>8</v>
      </c>
      <c r="D237" s="11" t="s">
        <v>150</v>
      </c>
      <c r="E237" s="11" t="s">
        <v>202</v>
      </c>
      <c r="F237" s="11" t="s">
        <v>11</v>
      </c>
      <c r="G237" s="11" t="s">
        <v>11</v>
      </c>
      <c r="H237" s="11" t="s">
        <v>154</v>
      </c>
      <c r="I237" s="11" t="s">
        <v>13</v>
      </c>
      <c r="J237" s="12">
        <v>-129.16999999999999</v>
      </c>
      <c r="K237" s="12">
        <v>1573.96</v>
      </c>
    </row>
    <row r="238" spans="1:11" x14ac:dyDescent="0.45">
      <c r="B238" s="11" t="s">
        <v>7</v>
      </c>
      <c r="C238" s="11" t="s">
        <v>8</v>
      </c>
      <c r="D238" s="11" t="s">
        <v>161</v>
      </c>
      <c r="E238" s="11" t="s">
        <v>162</v>
      </c>
      <c r="F238" s="11" t="s">
        <v>11</v>
      </c>
      <c r="G238" s="11" t="s">
        <v>11</v>
      </c>
      <c r="H238" s="11" t="s">
        <v>205</v>
      </c>
      <c r="I238" s="11" t="s">
        <v>26</v>
      </c>
      <c r="J238" s="12">
        <v>568.75</v>
      </c>
      <c r="K238" s="12">
        <v>2142.71</v>
      </c>
    </row>
    <row r="239" spans="1:11" x14ac:dyDescent="0.45">
      <c r="B239" s="11" t="s">
        <v>41</v>
      </c>
      <c r="C239" s="11" t="s">
        <v>8</v>
      </c>
      <c r="D239" s="11" t="s">
        <v>161</v>
      </c>
      <c r="E239" s="11" t="s">
        <v>206</v>
      </c>
      <c r="F239" s="11" t="s">
        <v>11</v>
      </c>
      <c r="G239" s="11" t="s">
        <v>11</v>
      </c>
      <c r="H239" s="11" t="s">
        <v>207</v>
      </c>
      <c r="I239" s="11" t="s">
        <v>13</v>
      </c>
      <c r="J239" s="12">
        <v>100</v>
      </c>
      <c r="K239" s="12">
        <v>2242.71</v>
      </c>
    </row>
    <row r="240" spans="1:11" x14ac:dyDescent="0.45">
      <c r="B240" s="11" t="s">
        <v>43</v>
      </c>
      <c r="C240" s="11" t="s">
        <v>8</v>
      </c>
      <c r="D240" s="11" t="s">
        <v>208</v>
      </c>
      <c r="E240" s="11" t="s">
        <v>202</v>
      </c>
      <c r="F240" s="11" t="s">
        <v>11</v>
      </c>
      <c r="G240" s="11" t="s">
        <v>11</v>
      </c>
      <c r="H240" s="11" t="s">
        <v>209</v>
      </c>
      <c r="I240" s="11" t="s">
        <v>13</v>
      </c>
      <c r="J240" s="12">
        <v>2083.34</v>
      </c>
      <c r="K240" s="12">
        <v>4326.05</v>
      </c>
    </row>
    <row r="241" spans="2:11" x14ac:dyDescent="0.45">
      <c r="B241" s="11" t="s">
        <v>43</v>
      </c>
      <c r="C241" s="11" t="s">
        <v>8</v>
      </c>
      <c r="D241" s="11" t="s">
        <v>208</v>
      </c>
      <c r="E241" s="11" t="s">
        <v>202</v>
      </c>
      <c r="F241" s="11" t="s">
        <v>11</v>
      </c>
      <c r="G241" s="11" t="s">
        <v>11</v>
      </c>
      <c r="H241" s="11" t="s">
        <v>180</v>
      </c>
      <c r="I241" s="11" t="s">
        <v>13</v>
      </c>
      <c r="J241" s="12">
        <v>-250</v>
      </c>
      <c r="K241" s="12">
        <v>4076.05</v>
      </c>
    </row>
    <row r="242" spans="2:11" x14ac:dyDescent="0.45">
      <c r="B242" s="11" t="s">
        <v>43</v>
      </c>
      <c r="C242" s="11" t="s">
        <v>8</v>
      </c>
      <c r="D242" s="11" t="s">
        <v>208</v>
      </c>
      <c r="E242" s="11" t="s">
        <v>202</v>
      </c>
      <c r="F242" s="11" t="s">
        <v>11</v>
      </c>
      <c r="G242" s="11" t="s">
        <v>11</v>
      </c>
      <c r="H242" s="11" t="s">
        <v>204</v>
      </c>
      <c r="I242" s="11" t="s">
        <v>13</v>
      </c>
      <c r="J242" s="12">
        <v>-100</v>
      </c>
      <c r="K242" s="12">
        <v>3976.05</v>
      </c>
    </row>
    <row r="243" spans="2:11" x14ac:dyDescent="0.45">
      <c r="B243" s="11" t="s">
        <v>43</v>
      </c>
      <c r="C243" s="11" t="s">
        <v>8</v>
      </c>
      <c r="D243" s="11" t="s">
        <v>208</v>
      </c>
      <c r="E243" s="11" t="s">
        <v>202</v>
      </c>
      <c r="F243" s="11" t="s">
        <v>11</v>
      </c>
      <c r="G243" s="11" t="s">
        <v>11</v>
      </c>
      <c r="H243" s="11" t="s">
        <v>153</v>
      </c>
      <c r="I243" s="11" t="s">
        <v>13</v>
      </c>
      <c r="J243" s="12">
        <v>-30.21</v>
      </c>
      <c r="K243" s="12">
        <v>3945.84</v>
      </c>
    </row>
    <row r="244" spans="2:11" x14ac:dyDescent="0.45">
      <c r="B244" s="11" t="s">
        <v>43</v>
      </c>
      <c r="C244" s="11" t="s">
        <v>8</v>
      </c>
      <c r="D244" s="11" t="s">
        <v>208</v>
      </c>
      <c r="E244" s="11" t="s">
        <v>202</v>
      </c>
      <c r="F244" s="11" t="s">
        <v>11</v>
      </c>
      <c r="G244" s="11" t="s">
        <v>11</v>
      </c>
      <c r="H244" s="11" t="s">
        <v>154</v>
      </c>
      <c r="I244" s="11" t="s">
        <v>13</v>
      </c>
      <c r="J244" s="12">
        <v>-129.16999999999999</v>
      </c>
      <c r="K244" s="12">
        <v>3816.67</v>
      </c>
    </row>
    <row r="245" spans="2:11" x14ac:dyDescent="0.45">
      <c r="B245" s="11" t="s">
        <v>14</v>
      </c>
      <c r="C245" s="11" t="s">
        <v>8</v>
      </c>
      <c r="D245" s="11" t="s">
        <v>161</v>
      </c>
      <c r="E245" s="11" t="s">
        <v>206</v>
      </c>
      <c r="F245" s="11" t="s">
        <v>11</v>
      </c>
      <c r="G245" s="11" t="s">
        <v>11</v>
      </c>
      <c r="H245" s="11" t="s">
        <v>207</v>
      </c>
      <c r="I245" s="11" t="s">
        <v>13</v>
      </c>
      <c r="J245" s="12">
        <v>100</v>
      </c>
      <c r="K245" s="12">
        <v>3916.67</v>
      </c>
    </row>
    <row r="246" spans="2:11" x14ac:dyDescent="0.45">
      <c r="B246" s="11" t="s">
        <v>164</v>
      </c>
      <c r="C246" s="11" t="s">
        <v>8</v>
      </c>
      <c r="D246" s="11" t="s">
        <v>161</v>
      </c>
      <c r="E246" s="11" t="s">
        <v>162</v>
      </c>
      <c r="F246" s="11" t="s">
        <v>11</v>
      </c>
      <c r="G246" s="11" t="s">
        <v>11</v>
      </c>
      <c r="H246" s="11" t="s">
        <v>205</v>
      </c>
      <c r="I246" s="11" t="s">
        <v>26</v>
      </c>
      <c r="J246" s="12">
        <v>568.75</v>
      </c>
      <c r="K246" s="12">
        <v>4485.42</v>
      </c>
    </row>
    <row r="247" spans="2:11" x14ac:dyDescent="0.45">
      <c r="B247" s="11" t="s">
        <v>183</v>
      </c>
      <c r="C247" s="11" t="s">
        <v>8</v>
      </c>
      <c r="D247" s="11" t="s">
        <v>184</v>
      </c>
      <c r="E247" s="11" t="s">
        <v>202</v>
      </c>
      <c r="F247" s="11" t="s">
        <v>11</v>
      </c>
      <c r="G247" s="11" t="s">
        <v>11</v>
      </c>
      <c r="H247" s="11" t="s">
        <v>209</v>
      </c>
      <c r="I247" s="11" t="s">
        <v>13</v>
      </c>
      <c r="J247" s="12">
        <v>2083.34</v>
      </c>
      <c r="K247" s="12">
        <v>6568.76</v>
      </c>
    </row>
    <row r="248" spans="2:11" x14ac:dyDescent="0.45">
      <c r="B248" s="11" t="s">
        <v>183</v>
      </c>
      <c r="C248" s="11" t="s">
        <v>8</v>
      </c>
      <c r="D248" s="11" t="s">
        <v>184</v>
      </c>
      <c r="E248" s="11" t="s">
        <v>202</v>
      </c>
      <c r="F248" s="11" t="s">
        <v>11</v>
      </c>
      <c r="G248" s="11" t="s">
        <v>11</v>
      </c>
      <c r="H248" s="11" t="s">
        <v>180</v>
      </c>
      <c r="I248" s="11" t="s">
        <v>13</v>
      </c>
      <c r="J248" s="12">
        <v>-250</v>
      </c>
      <c r="K248" s="12">
        <v>6318.76</v>
      </c>
    </row>
    <row r="249" spans="2:11" x14ac:dyDescent="0.45">
      <c r="B249" s="11" t="s">
        <v>183</v>
      </c>
      <c r="C249" s="11" t="s">
        <v>8</v>
      </c>
      <c r="D249" s="11" t="s">
        <v>184</v>
      </c>
      <c r="E249" s="11" t="s">
        <v>202</v>
      </c>
      <c r="F249" s="11" t="s">
        <v>11</v>
      </c>
      <c r="G249" s="11" t="s">
        <v>11</v>
      </c>
      <c r="H249" s="11" t="s">
        <v>204</v>
      </c>
      <c r="I249" s="11" t="s">
        <v>13</v>
      </c>
      <c r="J249" s="12">
        <v>-100</v>
      </c>
      <c r="K249" s="12">
        <v>6218.76</v>
      </c>
    </row>
    <row r="250" spans="2:11" x14ac:dyDescent="0.45">
      <c r="B250" s="11" t="s">
        <v>183</v>
      </c>
      <c r="C250" s="11" t="s">
        <v>8</v>
      </c>
      <c r="D250" s="11" t="s">
        <v>184</v>
      </c>
      <c r="E250" s="11" t="s">
        <v>202</v>
      </c>
      <c r="F250" s="11" t="s">
        <v>11</v>
      </c>
      <c r="G250" s="11" t="s">
        <v>11</v>
      </c>
      <c r="H250" s="11" t="s">
        <v>153</v>
      </c>
      <c r="I250" s="11" t="s">
        <v>13</v>
      </c>
      <c r="J250" s="12">
        <v>-30.21</v>
      </c>
      <c r="K250" s="12">
        <v>6188.55</v>
      </c>
    </row>
    <row r="251" spans="2:11" x14ac:dyDescent="0.45">
      <c r="B251" s="11" t="s">
        <v>183</v>
      </c>
      <c r="C251" s="11" t="s">
        <v>8</v>
      </c>
      <c r="D251" s="11" t="s">
        <v>184</v>
      </c>
      <c r="E251" s="11" t="s">
        <v>202</v>
      </c>
      <c r="F251" s="11" t="s">
        <v>11</v>
      </c>
      <c r="G251" s="11" t="s">
        <v>11</v>
      </c>
      <c r="H251" s="11" t="s">
        <v>154</v>
      </c>
      <c r="I251" s="11" t="s">
        <v>13</v>
      </c>
      <c r="J251" s="12">
        <v>-129.16999999999999</v>
      </c>
      <c r="K251" s="12">
        <v>6059.38</v>
      </c>
    </row>
    <row r="252" spans="2:11" x14ac:dyDescent="0.45">
      <c r="B252" s="11" t="s">
        <v>165</v>
      </c>
      <c r="C252" s="11" t="s">
        <v>8</v>
      </c>
      <c r="D252" s="11" t="s">
        <v>150</v>
      </c>
      <c r="E252" s="11" t="s">
        <v>206</v>
      </c>
      <c r="F252" s="11" t="s">
        <v>11</v>
      </c>
      <c r="G252" s="11" t="s">
        <v>11</v>
      </c>
      <c r="H252" s="11" t="s">
        <v>207</v>
      </c>
      <c r="I252" s="11" t="s">
        <v>13</v>
      </c>
      <c r="J252" s="12">
        <v>100</v>
      </c>
      <c r="K252" s="12">
        <v>6159.38</v>
      </c>
    </row>
    <row r="253" spans="2:11" x14ac:dyDescent="0.45">
      <c r="B253" s="11" t="s">
        <v>165</v>
      </c>
      <c r="C253" s="11" t="s">
        <v>8</v>
      </c>
      <c r="D253" s="11" t="s">
        <v>161</v>
      </c>
      <c r="E253" s="11" t="s">
        <v>162</v>
      </c>
      <c r="F253" s="11" t="s">
        <v>11</v>
      </c>
      <c r="G253" s="11" t="s">
        <v>11</v>
      </c>
      <c r="H253" s="11" t="s">
        <v>210</v>
      </c>
      <c r="I253" s="11" t="s">
        <v>26</v>
      </c>
      <c r="J253" s="12">
        <v>568.75</v>
      </c>
      <c r="K253" s="12">
        <v>6728.13</v>
      </c>
    </row>
    <row r="254" spans="2:11" x14ac:dyDescent="0.45">
      <c r="B254" s="11" t="s">
        <v>167</v>
      </c>
      <c r="C254" s="11" t="s">
        <v>8</v>
      </c>
      <c r="D254" s="11" t="s">
        <v>150</v>
      </c>
      <c r="E254" s="11" t="s">
        <v>202</v>
      </c>
      <c r="F254" s="11" t="s">
        <v>11</v>
      </c>
      <c r="G254" s="11" t="s">
        <v>11</v>
      </c>
      <c r="H254" s="11" t="s">
        <v>209</v>
      </c>
      <c r="I254" s="11" t="s">
        <v>13</v>
      </c>
      <c r="J254" s="12">
        <v>2083.34</v>
      </c>
      <c r="K254" s="12">
        <v>8811.4700000000012</v>
      </c>
    </row>
    <row r="255" spans="2:11" x14ac:dyDescent="0.45">
      <c r="B255" s="11" t="s">
        <v>167</v>
      </c>
      <c r="C255" s="11" t="s">
        <v>8</v>
      </c>
      <c r="D255" s="11" t="s">
        <v>150</v>
      </c>
      <c r="E255" s="11" t="s">
        <v>202</v>
      </c>
      <c r="F255" s="11" t="s">
        <v>11</v>
      </c>
      <c r="G255" s="11" t="s">
        <v>11</v>
      </c>
      <c r="H255" s="11" t="s">
        <v>180</v>
      </c>
      <c r="I255" s="11" t="s">
        <v>13</v>
      </c>
      <c r="J255" s="12">
        <v>-250</v>
      </c>
      <c r="K255" s="12">
        <v>8561.4700000000012</v>
      </c>
    </row>
    <row r="256" spans="2:11" x14ac:dyDescent="0.45">
      <c r="B256" s="11" t="s">
        <v>167</v>
      </c>
      <c r="C256" s="11" t="s">
        <v>8</v>
      </c>
      <c r="D256" s="11" t="s">
        <v>150</v>
      </c>
      <c r="E256" s="11" t="s">
        <v>202</v>
      </c>
      <c r="F256" s="11" t="s">
        <v>11</v>
      </c>
      <c r="G256" s="11" t="s">
        <v>11</v>
      </c>
      <c r="H256" s="11" t="s">
        <v>204</v>
      </c>
      <c r="I256" s="11" t="s">
        <v>13</v>
      </c>
      <c r="J256" s="12">
        <v>-100</v>
      </c>
      <c r="K256" s="12">
        <v>8461.4700000000012</v>
      </c>
    </row>
    <row r="257" spans="1:11" x14ac:dyDescent="0.45">
      <c r="B257" s="11" t="s">
        <v>167</v>
      </c>
      <c r="C257" s="11" t="s">
        <v>8</v>
      </c>
      <c r="D257" s="11" t="s">
        <v>150</v>
      </c>
      <c r="E257" s="11" t="s">
        <v>202</v>
      </c>
      <c r="F257" s="11" t="s">
        <v>11</v>
      </c>
      <c r="G257" s="11" t="s">
        <v>11</v>
      </c>
      <c r="H257" s="11" t="s">
        <v>153</v>
      </c>
      <c r="I257" s="11" t="s">
        <v>13</v>
      </c>
      <c r="J257" s="12">
        <v>-30.21</v>
      </c>
      <c r="K257" s="12">
        <v>8431.260000000002</v>
      </c>
    </row>
    <row r="258" spans="1:11" x14ac:dyDescent="0.45">
      <c r="B258" s="11" t="s">
        <v>167</v>
      </c>
      <c r="C258" s="11" t="s">
        <v>8</v>
      </c>
      <c r="D258" s="11" t="s">
        <v>150</v>
      </c>
      <c r="E258" s="11" t="s">
        <v>202</v>
      </c>
      <c r="F258" s="11" t="s">
        <v>11</v>
      </c>
      <c r="G258" s="11" t="s">
        <v>11</v>
      </c>
      <c r="H258" s="11" t="s">
        <v>154</v>
      </c>
      <c r="I258" s="11" t="s">
        <v>13</v>
      </c>
      <c r="J258" s="12">
        <v>-129.16999999999999</v>
      </c>
      <c r="K258" s="12">
        <v>8302.090000000002</v>
      </c>
    </row>
    <row r="259" spans="1:11" x14ac:dyDescent="0.45">
      <c r="B259" s="11" t="s">
        <v>174</v>
      </c>
      <c r="C259" s="11" t="s">
        <v>8</v>
      </c>
      <c r="D259" s="11" t="s">
        <v>161</v>
      </c>
      <c r="E259" s="11" t="s">
        <v>162</v>
      </c>
      <c r="F259" s="11" t="s">
        <v>11</v>
      </c>
      <c r="G259" s="11" t="s">
        <v>11</v>
      </c>
      <c r="H259" s="11" t="s">
        <v>205</v>
      </c>
      <c r="I259" s="11" t="s">
        <v>26</v>
      </c>
      <c r="J259" s="12">
        <v>568.75</v>
      </c>
      <c r="K259" s="12">
        <v>8870.840000000002</v>
      </c>
    </row>
    <row r="260" spans="1:11" x14ac:dyDescent="0.45">
      <c r="B260" s="11" t="s">
        <v>174</v>
      </c>
      <c r="C260" s="11" t="s">
        <v>8</v>
      </c>
      <c r="D260" s="11" t="s">
        <v>161</v>
      </c>
      <c r="E260" s="11" t="s">
        <v>206</v>
      </c>
      <c r="F260" s="11" t="s">
        <v>11</v>
      </c>
      <c r="G260" s="11" t="s">
        <v>11</v>
      </c>
      <c r="H260" s="11" t="s">
        <v>207</v>
      </c>
      <c r="I260" s="11" t="s">
        <v>13</v>
      </c>
      <c r="J260" s="12">
        <v>100</v>
      </c>
      <c r="K260" s="12">
        <v>8970.840000000002</v>
      </c>
    </row>
    <row r="261" spans="1:11" x14ac:dyDescent="0.45">
      <c r="A261" s="6" t="s">
        <v>211</v>
      </c>
      <c r="J261" s="13">
        <f>J233+J234+J235+J236+J237+J238+J239+J240+J241+J242+J243+J244+J245+J246+J247+J248+J249+J250+J251+J252+J253+J254+J255+J256+J257+J258+J259+J260</f>
        <v>8970.840000000002</v>
      </c>
    </row>
    <row r="262" spans="1:11" x14ac:dyDescent="0.45">
      <c r="A262" s="2" t="s">
        <v>212</v>
      </c>
    </row>
    <row r="263" spans="1:11" x14ac:dyDescent="0.45">
      <c r="B263" s="11" t="s">
        <v>135</v>
      </c>
      <c r="C263" s="11" t="s">
        <v>8</v>
      </c>
      <c r="D263" s="11" t="s">
        <v>150</v>
      </c>
      <c r="E263" s="11" t="s">
        <v>213</v>
      </c>
      <c r="F263" s="11" t="s">
        <v>11</v>
      </c>
      <c r="G263" s="11" t="s">
        <v>11</v>
      </c>
      <c r="H263" s="11" t="s">
        <v>214</v>
      </c>
      <c r="I263" s="11" t="s">
        <v>13</v>
      </c>
      <c r="J263" s="12">
        <v>144.79</v>
      </c>
      <c r="K263" s="12">
        <v>144.79</v>
      </c>
    </row>
    <row r="264" spans="1:11" x14ac:dyDescent="0.45">
      <c r="A264" s="7" t="s">
        <v>215</v>
      </c>
      <c r="J264" s="13">
        <f>J263</f>
        <v>144.79</v>
      </c>
    </row>
    <row r="265" spans="1:11" x14ac:dyDescent="0.45">
      <c r="A265" s="2" t="s">
        <v>216</v>
      </c>
    </row>
    <row r="266" spans="1:11" x14ac:dyDescent="0.45">
      <c r="B266" s="11" t="s">
        <v>135</v>
      </c>
      <c r="C266" s="11" t="s">
        <v>8</v>
      </c>
      <c r="D266" s="11" t="s">
        <v>150</v>
      </c>
      <c r="E266" s="11" t="s">
        <v>202</v>
      </c>
      <c r="F266" s="11" t="s">
        <v>11</v>
      </c>
      <c r="G266" s="11" t="s">
        <v>11</v>
      </c>
      <c r="H266" s="11" t="s">
        <v>217</v>
      </c>
      <c r="I266" s="11" t="s">
        <v>13</v>
      </c>
      <c r="J266" s="12">
        <v>-150</v>
      </c>
      <c r="K266" s="12">
        <v>-150</v>
      </c>
    </row>
    <row r="267" spans="1:11" x14ac:dyDescent="0.45">
      <c r="B267" s="11" t="s">
        <v>7</v>
      </c>
      <c r="C267" s="11" t="s">
        <v>8</v>
      </c>
      <c r="D267" s="11" t="s">
        <v>161</v>
      </c>
      <c r="E267" s="11" t="s">
        <v>218</v>
      </c>
      <c r="F267" s="11" t="s">
        <v>11</v>
      </c>
      <c r="G267" s="11" t="s">
        <v>11</v>
      </c>
      <c r="H267" s="11" t="s">
        <v>219</v>
      </c>
      <c r="I267" s="11" t="s">
        <v>26</v>
      </c>
      <c r="J267" s="12">
        <v>300</v>
      </c>
      <c r="K267" s="12">
        <v>150</v>
      </c>
    </row>
    <row r="268" spans="1:11" x14ac:dyDescent="0.45">
      <c r="B268" s="11" t="s">
        <v>43</v>
      </c>
      <c r="C268" s="11" t="s">
        <v>8</v>
      </c>
      <c r="D268" s="11" t="s">
        <v>208</v>
      </c>
      <c r="E268" s="11" t="s">
        <v>202</v>
      </c>
      <c r="F268" s="11" t="s">
        <v>11</v>
      </c>
      <c r="G268" s="11" t="s">
        <v>11</v>
      </c>
      <c r="H268" s="11" t="s">
        <v>220</v>
      </c>
      <c r="I268" s="11" t="s">
        <v>13</v>
      </c>
      <c r="J268" s="12">
        <v>-150</v>
      </c>
      <c r="K268" s="12">
        <v>0</v>
      </c>
    </row>
    <row r="269" spans="1:11" x14ac:dyDescent="0.45">
      <c r="B269" s="11" t="s">
        <v>164</v>
      </c>
      <c r="C269" s="11" t="s">
        <v>8</v>
      </c>
      <c r="D269" s="11" t="s">
        <v>161</v>
      </c>
      <c r="E269" s="11" t="s">
        <v>218</v>
      </c>
      <c r="F269" s="11" t="s">
        <v>11</v>
      </c>
      <c r="G269" s="11" t="s">
        <v>11</v>
      </c>
      <c r="H269" s="11" t="s">
        <v>219</v>
      </c>
      <c r="I269" s="11" t="s">
        <v>26</v>
      </c>
      <c r="J269" s="12">
        <v>300</v>
      </c>
      <c r="K269" s="12">
        <v>300</v>
      </c>
    </row>
    <row r="270" spans="1:11" x14ac:dyDescent="0.45">
      <c r="B270" s="11" t="s">
        <v>183</v>
      </c>
      <c r="C270" s="11" t="s">
        <v>8</v>
      </c>
      <c r="D270" s="11" t="s">
        <v>184</v>
      </c>
      <c r="E270" s="11" t="s">
        <v>202</v>
      </c>
      <c r="F270" s="11" t="s">
        <v>11</v>
      </c>
      <c r="G270" s="11" t="s">
        <v>11</v>
      </c>
      <c r="H270" s="11" t="s">
        <v>220</v>
      </c>
      <c r="I270" s="11" t="s">
        <v>13</v>
      </c>
      <c r="J270" s="12">
        <v>-150</v>
      </c>
      <c r="K270" s="12">
        <v>150</v>
      </c>
    </row>
    <row r="271" spans="1:11" x14ac:dyDescent="0.45">
      <c r="B271" s="11" t="s">
        <v>167</v>
      </c>
      <c r="C271" s="11" t="s">
        <v>8</v>
      </c>
      <c r="D271" s="11" t="s">
        <v>150</v>
      </c>
      <c r="E271" s="11" t="s">
        <v>202</v>
      </c>
      <c r="F271" s="11" t="s">
        <v>11</v>
      </c>
      <c r="G271" s="11" t="s">
        <v>11</v>
      </c>
      <c r="H271" s="11" t="s">
        <v>220</v>
      </c>
      <c r="I271" s="11" t="s">
        <v>13</v>
      </c>
      <c r="J271" s="12">
        <v>-150</v>
      </c>
      <c r="K271" s="12">
        <v>0</v>
      </c>
    </row>
    <row r="272" spans="1:11" x14ac:dyDescent="0.45">
      <c r="B272" s="11" t="s">
        <v>66</v>
      </c>
      <c r="C272" s="11" t="s">
        <v>8</v>
      </c>
      <c r="D272" s="11" t="s">
        <v>161</v>
      </c>
      <c r="E272" s="11" t="s">
        <v>218</v>
      </c>
      <c r="F272" s="11" t="s">
        <v>11</v>
      </c>
      <c r="G272" s="11" t="s">
        <v>11</v>
      </c>
      <c r="H272" s="11" t="s">
        <v>219</v>
      </c>
      <c r="I272" s="11" t="s">
        <v>26</v>
      </c>
      <c r="J272" s="12">
        <v>300</v>
      </c>
      <c r="K272" s="12">
        <v>300</v>
      </c>
    </row>
    <row r="273" spans="1:11" x14ac:dyDescent="0.45">
      <c r="B273" s="11" t="s">
        <v>174</v>
      </c>
      <c r="C273" s="11" t="s">
        <v>8</v>
      </c>
      <c r="D273" s="11" t="s">
        <v>161</v>
      </c>
      <c r="E273" s="11" t="s">
        <v>221</v>
      </c>
      <c r="F273" s="11" t="s">
        <v>11</v>
      </c>
      <c r="G273" s="11" t="s">
        <v>11</v>
      </c>
      <c r="H273" s="11" t="s">
        <v>222</v>
      </c>
      <c r="I273" s="11" t="s">
        <v>26</v>
      </c>
      <c r="J273" s="12">
        <v>300</v>
      </c>
      <c r="K273" s="12">
        <v>600</v>
      </c>
    </row>
    <row r="274" spans="1:11" x14ac:dyDescent="0.45">
      <c r="A274" s="7" t="s">
        <v>223</v>
      </c>
      <c r="J274" s="13">
        <f>J266+J267+J268+J269+J270+J271+J272+J273</f>
        <v>600</v>
      </c>
    </row>
    <row r="275" spans="1:11" x14ac:dyDescent="0.45">
      <c r="A275" s="2" t="s">
        <v>224</v>
      </c>
    </row>
    <row r="276" spans="1:11" x14ac:dyDescent="0.45">
      <c r="B276" s="11" t="s">
        <v>135</v>
      </c>
      <c r="C276" s="11" t="s">
        <v>8</v>
      </c>
      <c r="D276" s="11" t="s">
        <v>150</v>
      </c>
      <c r="E276" s="11" t="s">
        <v>213</v>
      </c>
      <c r="F276" s="11" t="s">
        <v>11</v>
      </c>
      <c r="G276" s="11" t="s">
        <v>11</v>
      </c>
      <c r="H276" s="11" t="s">
        <v>225</v>
      </c>
      <c r="I276" s="11" t="s">
        <v>13</v>
      </c>
      <c r="J276" s="12">
        <v>573.04</v>
      </c>
      <c r="K276" s="12">
        <v>573.04</v>
      </c>
    </row>
    <row r="277" spans="1:11" x14ac:dyDescent="0.45">
      <c r="B277" s="11" t="s">
        <v>135</v>
      </c>
      <c r="C277" s="11" t="s">
        <v>8</v>
      </c>
      <c r="D277" s="11" t="s">
        <v>150</v>
      </c>
      <c r="E277" s="11" t="s">
        <v>213</v>
      </c>
      <c r="F277" s="11" t="s">
        <v>11</v>
      </c>
      <c r="G277" s="11" t="s">
        <v>11</v>
      </c>
      <c r="H277" s="11" t="s">
        <v>153</v>
      </c>
      <c r="I277" s="11" t="s">
        <v>13</v>
      </c>
      <c r="J277" s="12">
        <v>-8.31</v>
      </c>
      <c r="K277" s="12">
        <v>564.73</v>
      </c>
    </row>
    <row r="278" spans="1:11" x14ac:dyDescent="0.45">
      <c r="B278" s="11" t="s">
        <v>135</v>
      </c>
      <c r="C278" s="11" t="s">
        <v>8</v>
      </c>
      <c r="D278" s="11" t="s">
        <v>150</v>
      </c>
      <c r="E278" s="11" t="s">
        <v>213</v>
      </c>
      <c r="F278" s="11" t="s">
        <v>11</v>
      </c>
      <c r="G278" s="11" t="s">
        <v>11</v>
      </c>
      <c r="H278" s="11" t="s">
        <v>154</v>
      </c>
      <c r="I278" s="11" t="s">
        <v>13</v>
      </c>
      <c r="J278" s="12">
        <v>-35.53</v>
      </c>
      <c r="K278" s="12">
        <v>529.20000000000005</v>
      </c>
    </row>
    <row r="279" spans="1:11" x14ac:dyDescent="0.45">
      <c r="B279" s="11" t="s">
        <v>7</v>
      </c>
      <c r="C279" s="11" t="s">
        <v>8</v>
      </c>
      <c r="D279" s="11" t="s">
        <v>161</v>
      </c>
      <c r="E279" s="11" t="s">
        <v>162</v>
      </c>
      <c r="F279" s="11" t="s">
        <v>11</v>
      </c>
      <c r="G279" s="11" t="s">
        <v>11</v>
      </c>
      <c r="H279" s="11" t="s">
        <v>226</v>
      </c>
      <c r="I279" s="11" t="s">
        <v>26</v>
      </c>
      <c r="J279" s="12">
        <v>87.68</v>
      </c>
      <c r="K279" s="12">
        <v>616.88000000000011</v>
      </c>
    </row>
    <row r="280" spans="1:11" x14ac:dyDescent="0.45">
      <c r="B280" s="11" t="s">
        <v>41</v>
      </c>
      <c r="C280" s="11" t="s">
        <v>8</v>
      </c>
      <c r="D280" s="11" t="s">
        <v>161</v>
      </c>
      <c r="E280" s="11" t="s">
        <v>206</v>
      </c>
      <c r="F280" s="11" t="s">
        <v>11</v>
      </c>
      <c r="G280" s="11" t="s">
        <v>11</v>
      </c>
      <c r="H280" s="11" t="s">
        <v>227</v>
      </c>
      <c r="I280" s="11" t="s">
        <v>13</v>
      </c>
      <c r="J280" s="11"/>
      <c r="K280" s="12">
        <v>616.88000000000011</v>
      </c>
    </row>
    <row r="281" spans="1:11" x14ac:dyDescent="0.45">
      <c r="B281" s="11" t="s">
        <v>43</v>
      </c>
      <c r="C281" s="11" t="s">
        <v>8</v>
      </c>
      <c r="D281" s="11" t="s">
        <v>228</v>
      </c>
      <c r="E281" s="11" t="s">
        <v>213</v>
      </c>
      <c r="F281" s="11" t="s">
        <v>11</v>
      </c>
      <c r="G281" s="11" t="s">
        <v>11</v>
      </c>
      <c r="H281" s="11" t="s">
        <v>229</v>
      </c>
      <c r="I281" s="11" t="s">
        <v>13</v>
      </c>
      <c r="J281" s="12">
        <v>615.59</v>
      </c>
      <c r="K281" s="12">
        <v>1232.4700000000003</v>
      </c>
    </row>
    <row r="282" spans="1:11" x14ac:dyDescent="0.45">
      <c r="B282" s="11" t="s">
        <v>43</v>
      </c>
      <c r="C282" s="11" t="s">
        <v>8</v>
      </c>
      <c r="D282" s="11" t="s">
        <v>228</v>
      </c>
      <c r="E282" s="11" t="s">
        <v>213</v>
      </c>
      <c r="F282" s="11" t="s">
        <v>11</v>
      </c>
      <c r="G282" s="11" t="s">
        <v>11</v>
      </c>
      <c r="H282" s="11" t="s">
        <v>153</v>
      </c>
      <c r="I282" s="11" t="s">
        <v>13</v>
      </c>
      <c r="J282" s="12">
        <v>-8.93</v>
      </c>
      <c r="K282" s="12">
        <v>1223.5400000000002</v>
      </c>
    </row>
    <row r="283" spans="1:11" x14ac:dyDescent="0.45">
      <c r="B283" s="11" t="s">
        <v>43</v>
      </c>
      <c r="C283" s="11" t="s">
        <v>8</v>
      </c>
      <c r="D283" s="11" t="s">
        <v>228</v>
      </c>
      <c r="E283" s="11" t="s">
        <v>213</v>
      </c>
      <c r="F283" s="11" t="s">
        <v>11</v>
      </c>
      <c r="G283" s="11" t="s">
        <v>11</v>
      </c>
      <c r="H283" s="11" t="s">
        <v>154</v>
      </c>
      <c r="I283" s="11" t="s">
        <v>13</v>
      </c>
      <c r="J283" s="12">
        <v>-38.17</v>
      </c>
      <c r="K283" s="12">
        <v>1185.3700000000001</v>
      </c>
    </row>
    <row r="284" spans="1:11" x14ac:dyDescent="0.45">
      <c r="B284" s="11" t="s">
        <v>14</v>
      </c>
      <c r="C284" s="11" t="s">
        <v>8</v>
      </c>
      <c r="D284" s="11" t="s">
        <v>161</v>
      </c>
      <c r="E284" s="11" t="s">
        <v>206</v>
      </c>
      <c r="F284" s="11" t="s">
        <v>11</v>
      </c>
      <c r="G284" s="11" t="s">
        <v>11</v>
      </c>
      <c r="H284" s="11" t="s">
        <v>227</v>
      </c>
      <c r="I284" s="11" t="s">
        <v>13</v>
      </c>
      <c r="J284" s="11"/>
      <c r="K284" s="12">
        <v>1185.3700000000001</v>
      </c>
    </row>
    <row r="285" spans="1:11" x14ac:dyDescent="0.45">
      <c r="B285" s="11" t="s">
        <v>164</v>
      </c>
      <c r="C285" s="11" t="s">
        <v>8</v>
      </c>
      <c r="D285" s="11" t="s">
        <v>161</v>
      </c>
      <c r="E285" s="11" t="s">
        <v>162</v>
      </c>
      <c r="F285" s="11" t="s">
        <v>11</v>
      </c>
      <c r="G285" s="11" t="s">
        <v>11</v>
      </c>
      <c r="H285" s="11" t="s">
        <v>226</v>
      </c>
      <c r="I285" s="11" t="s">
        <v>26</v>
      </c>
      <c r="J285" s="12">
        <v>257.85000000000002</v>
      </c>
      <c r="K285" s="12">
        <v>1443.2200000000003</v>
      </c>
    </row>
    <row r="286" spans="1:11" x14ac:dyDescent="0.45">
      <c r="B286" s="11" t="s">
        <v>183</v>
      </c>
      <c r="C286" s="11" t="s">
        <v>8</v>
      </c>
      <c r="D286" s="11" t="s">
        <v>184</v>
      </c>
      <c r="E286" s="11" t="s">
        <v>213</v>
      </c>
      <c r="F286" s="11" t="s">
        <v>11</v>
      </c>
      <c r="G286" s="11" t="s">
        <v>11</v>
      </c>
      <c r="H286" s="11" t="s">
        <v>230</v>
      </c>
      <c r="I286" s="11" t="s">
        <v>13</v>
      </c>
      <c r="J286" s="12">
        <v>595.24</v>
      </c>
      <c r="K286" s="12">
        <v>2038.4600000000003</v>
      </c>
    </row>
    <row r="287" spans="1:11" x14ac:dyDescent="0.45">
      <c r="B287" s="11" t="s">
        <v>183</v>
      </c>
      <c r="C287" s="11" t="s">
        <v>8</v>
      </c>
      <c r="D287" s="11" t="s">
        <v>184</v>
      </c>
      <c r="E287" s="11" t="s">
        <v>213</v>
      </c>
      <c r="F287" s="11" t="s">
        <v>11</v>
      </c>
      <c r="G287" s="11" t="s">
        <v>11</v>
      </c>
      <c r="H287" s="11" t="s">
        <v>153</v>
      </c>
      <c r="I287" s="11" t="s">
        <v>13</v>
      </c>
      <c r="J287" s="12">
        <v>-8.6300000000000008</v>
      </c>
      <c r="K287" s="12">
        <v>2029.8300000000002</v>
      </c>
    </row>
    <row r="288" spans="1:11" x14ac:dyDescent="0.45">
      <c r="B288" s="11" t="s">
        <v>183</v>
      </c>
      <c r="C288" s="11" t="s">
        <v>8</v>
      </c>
      <c r="D288" s="11" t="s">
        <v>184</v>
      </c>
      <c r="E288" s="11" t="s">
        <v>213</v>
      </c>
      <c r="F288" s="11" t="s">
        <v>11</v>
      </c>
      <c r="G288" s="11" t="s">
        <v>11</v>
      </c>
      <c r="H288" s="11" t="s">
        <v>154</v>
      </c>
      <c r="I288" s="11" t="s">
        <v>13</v>
      </c>
      <c r="J288" s="12">
        <v>-36.9</v>
      </c>
      <c r="K288" s="12">
        <v>1992.93</v>
      </c>
    </row>
    <row r="289" spans="1:11" x14ac:dyDescent="0.45">
      <c r="B289" s="11" t="s">
        <v>165</v>
      </c>
      <c r="C289" s="11" t="s">
        <v>8</v>
      </c>
      <c r="D289" s="11" t="s">
        <v>150</v>
      </c>
      <c r="E289" s="11" t="s">
        <v>206</v>
      </c>
      <c r="F289" s="11" t="s">
        <v>11</v>
      </c>
      <c r="G289" s="11" t="s">
        <v>11</v>
      </c>
      <c r="H289" s="11" t="s">
        <v>227</v>
      </c>
      <c r="I289" s="11" t="s">
        <v>13</v>
      </c>
      <c r="J289" s="11"/>
      <c r="K289" s="12">
        <v>1992.93</v>
      </c>
    </row>
    <row r="290" spans="1:11" x14ac:dyDescent="0.45">
      <c r="B290" s="11" t="s">
        <v>165</v>
      </c>
      <c r="C290" s="11" t="s">
        <v>8</v>
      </c>
      <c r="D290" s="11" t="s">
        <v>161</v>
      </c>
      <c r="E290" s="11" t="s">
        <v>162</v>
      </c>
      <c r="F290" s="11" t="s">
        <v>11</v>
      </c>
      <c r="G290" s="11" t="s">
        <v>11</v>
      </c>
      <c r="H290" s="11" t="s">
        <v>231</v>
      </c>
      <c r="I290" s="11" t="s">
        <v>26</v>
      </c>
      <c r="J290" s="12">
        <v>247.17</v>
      </c>
      <c r="K290" s="12">
        <v>2240.1</v>
      </c>
    </row>
    <row r="291" spans="1:11" x14ac:dyDescent="0.45">
      <c r="B291" s="11" t="s">
        <v>167</v>
      </c>
      <c r="C291" s="11" t="s">
        <v>8</v>
      </c>
      <c r="D291" s="11" t="s">
        <v>150</v>
      </c>
      <c r="E291" s="11" t="s">
        <v>213</v>
      </c>
      <c r="F291" s="11" t="s">
        <v>11</v>
      </c>
      <c r="G291" s="11" t="s">
        <v>11</v>
      </c>
      <c r="H291" s="11" t="s">
        <v>232</v>
      </c>
      <c r="I291" s="11" t="s">
        <v>13</v>
      </c>
      <c r="J291" s="12">
        <v>188.24</v>
      </c>
      <c r="K291" s="12">
        <v>2428.34</v>
      </c>
    </row>
    <row r="292" spans="1:11" x14ac:dyDescent="0.45">
      <c r="B292" s="11" t="s">
        <v>167</v>
      </c>
      <c r="C292" s="11" t="s">
        <v>8</v>
      </c>
      <c r="D292" s="11" t="s">
        <v>150</v>
      </c>
      <c r="E292" s="11" t="s">
        <v>213</v>
      </c>
      <c r="F292" s="11" t="s">
        <v>11</v>
      </c>
      <c r="G292" s="11" t="s">
        <v>11</v>
      </c>
      <c r="H292" s="11" t="s">
        <v>153</v>
      </c>
      <c r="I292" s="11" t="s">
        <v>13</v>
      </c>
      <c r="J292" s="12">
        <v>-2.73</v>
      </c>
      <c r="K292" s="12">
        <v>2425.61</v>
      </c>
    </row>
    <row r="293" spans="1:11" x14ac:dyDescent="0.45">
      <c r="B293" s="11" t="s">
        <v>167</v>
      </c>
      <c r="C293" s="11" t="s">
        <v>8</v>
      </c>
      <c r="D293" s="11" t="s">
        <v>150</v>
      </c>
      <c r="E293" s="11" t="s">
        <v>213</v>
      </c>
      <c r="F293" s="11" t="s">
        <v>11</v>
      </c>
      <c r="G293" s="11" t="s">
        <v>11</v>
      </c>
      <c r="H293" s="11" t="s">
        <v>154</v>
      </c>
      <c r="I293" s="11" t="s">
        <v>13</v>
      </c>
      <c r="J293" s="12">
        <v>-11.67</v>
      </c>
      <c r="K293" s="12">
        <v>2413.94</v>
      </c>
    </row>
    <row r="294" spans="1:11" x14ac:dyDescent="0.45">
      <c r="B294" s="11" t="s">
        <v>174</v>
      </c>
      <c r="C294" s="11" t="s">
        <v>8</v>
      </c>
      <c r="D294" s="11" t="s">
        <v>161</v>
      </c>
      <c r="E294" s="11" t="s">
        <v>162</v>
      </c>
      <c r="F294" s="11" t="s">
        <v>11</v>
      </c>
      <c r="G294" s="11" t="s">
        <v>11</v>
      </c>
      <c r="H294" s="11" t="s">
        <v>226</v>
      </c>
      <c r="I294" s="11" t="s">
        <v>26</v>
      </c>
      <c r="J294" s="12">
        <v>259.49</v>
      </c>
      <c r="K294" s="12">
        <v>2673.4300000000003</v>
      </c>
    </row>
    <row r="295" spans="1:11" x14ac:dyDescent="0.45">
      <c r="B295" s="11" t="s">
        <v>174</v>
      </c>
      <c r="C295" s="11" t="s">
        <v>8</v>
      </c>
      <c r="D295" s="11" t="s">
        <v>161</v>
      </c>
      <c r="E295" s="11" t="s">
        <v>206</v>
      </c>
      <c r="F295" s="11" t="s">
        <v>11</v>
      </c>
      <c r="G295" s="11" t="s">
        <v>11</v>
      </c>
      <c r="H295" s="11" t="s">
        <v>227</v>
      </c>
      <c r="I295" s="11" t="s">
        <v>13</v>
      </c>
      <c r="J295" s="11"/>
      <c r="K295" s="12">
        <v>2673.4300000000003</v>
      </c>
    </row>
    <row r="296" spans="1:11" x14ac:dyDescent="0.45">
      <c r="A296" s="7" t="s">
        <v>233</v>
      </c>
      <c r="J296" s="13">
        <f>J276+J277+J278+J279+J280+J281+J282+J283+J284+J285+J286+J287+J288+J289+J290+J291+J292+J293+J294+J295</f>
        <v>2673.4300000000003</v>
      </c>
    </row>
    <row r="297" spans="1:11" x14ac:dyDescent="0.45">
      <c r="A297" s="6" t="s">
        <v>234</v>
      </c>
      <c r="J297" s="13">
        <f>J261+J264+J274+J296</f>
        <v>12389.060000000003</v>
      </c>
    </row>
    <row r="298" spans="1:11" x14ac:dyDescent="0.45">
      <c r="A298" s="2" t="s">
        <v>235</v>
      </c>
    </row>
    <row r="299" spans="1:11" x14ac:dyDescent="0.45">
      <c r="A299" s="2" t="s">
        <v>236</v>
      </c>
    </row>
    <row r="300" spans="1:11" x14ac:dyDescent="0.45">
      <c r="B300" s="11" t="s">
        <v>172</v>
      </c>
      <c r="C300" s="11" t="s">
        <v>8</v>
      </c>
      <c r="D300" s="11" t="s">
        <v>237</v>
      </c>
      <c r="E300" s="11" t="s">
        <v>238</v>
      </c>
      <c r="F300" s="11" t="s">
        <v>11</v>
      </c>
      <c r="G300" s="11" t="s">
        <v>11</v>
      </c>
      <c r="H300" s="11" t="s">
        <v>239</v>
      </c>
      <c r="I300" s="11" t="s">
        <v>13</v>
      </c>
      <c r="J300" s="12">
        <v>337.5</v>
      </c>
      <c r="K300" s="12">
        <v>337.5</v>
      </c>
    </row>
    <row r="301" spans="1:11" x14ac:dyDescent="0.45">
      <c r="B301" s="11" t="s">
        <v>172</v>
      </c>
      <c r="C301" s="11" t="s">
        <v>8</v>
      </c>
      <c r="D301" s="11" t="s">
        <v>240</v>
      </c>
      <c r="E301" s="11" t="s">
        <v>241</v>
      </c>
      <c r="F301" s="11" t="s">
        <v>11</v>
      </c>
      <c r="G301" s="11" t="s">
        <v>11</v>
      </c>
      <c r="H301" s="11" t="s">
        <v>239</v>
      </c>
      <c r="I301" s="11" t="s">
        <v>13</v>
      </c>
      <c r="J301" s="12">
        <v>270.38</v>
      </c>
      <c r="K301" s="12">
        <v>607.88</v>
      </c>
    </row>
    <row r="302" spans="1:11" x14ac:dyDescent="0.45">
      <c r="B302" s="11" t="s">
        <v>172</v>
      </c>
      <c r="C302" s="11" t="s">
        <v>8</v>
      </c>
      <c r="D302" s="11" t="s">
        <v>242</v>
      </c>
      <c r="E302" s="11" t="s">
        <v>243</v>
      </c>
      <c r="F302" s="11" t="s">
        <v>11</v>
      </c>
      <c r="G302" s="11" t="s">
        <v>11</v>
      </c>
      <c r="H302" s="11" t="s">
        <v>239</v>
      </c>
      <c r="I302" s="11" t="s">
        <v>13</v>
      </c>
      <c r="J302" s="12">
        <v>200.85</v>
      </c>
      <c r="K302" s="12">
        <v>808.73</v>
      </c>
    </row>
    <row r="303" spans="1:11" x14ac:dyDescent="0.45">
      <c r="B303" s="11" t="s">
        <v>172</v>
      </c>
      <c r="C303" s="11" t="s">
        <v>8</v>
      </c>
      <c r="D303" s="11" t="s">
        <v>244</v>
      </c>
      <c r="E303" s="11" t="s">
        <v>245</v>
      </c>
      <c r="F303" s="11" t="s">
        <v>11</v>
      </c>
      <c r="G303" s="11" t="s">
        <v>11</v>
      </c>
      <c r="H303" s="11" t="s">
        <v>239</v>
      </c>
      <c r="I303" s="11" t="s">
        <v>13</v>
      </c>
      <c r="J303" s="12">
        <v>139.05000000000001</v>
      </c>
      <c r="K303" s="12">
        <v>947.78</v>
      </c>
    </row>
    <row r="304" spans="1:11" x14ac:dyDescent="0.45">
      <c r="B304" s="11" t="s">
        <v>172</v>
      </c>
      <c r="C304" s="11" t="s">
        <v>8</v>
      </c>
      <c r="D304" s="11" t="s">
        <v>246</v>
      </c>
      <c r="E304" s="11" t="s">
        <v>247</v>
      </c>
      <c r="F304" s="11" t="s">
        <v>11</v>
      </c>
      <c r="G304" s="11" t="s">
        <v>11</v>
      </c>
      <c r="H304" s="11" t="s">
        <v>239</v>
      </c>
      <c r="I304" s="11" t="s">
        <v>13</v>
      </c>
      <c r="J304" s="12">
        <v>150.63999999999999</v>
      </c>
      <c r="K304" s="12">
        <v>1098.42</v>
      </c>
    </row>
    <row r="305" spans="1:11" x14ac:dyDescent="0.45">
      <c r="B305" s="11" t="s">
        <v>172</v>
      </c>
      <c r="C305" s="11" t="s">
        <v>8</v>
      </c>
      <c r="D305" s="11" t="s">
        <v>248</v>
      </c>
      <c r="E305" s="11" t="s">
        <v>249</v>
      </c>
      <c r="F305" s="11" t="s">
        <v>11</v>
      </c>
      <c r="G305" s="11" t="s">
        <v>11</v>
      </c>
      <c r="H305" s="11" t="s">
        <v>239</v>
      </c>
      <c r="I305" s="11" t="s">
        <v>13</v>
      </c>
      <c r="J305" s="12">
        <v>139.05000000000001</v>
      </c>
      <c r="K305" s="12">
        <v>1237.47</v>
      </c>
    </row>
    <row r="306" spans="1:11" x14ac:dyDescent="0.45">
      <c r="B306" s="11" t="s">
        <v>172</v>
      </c>
      <c r="C306" s="11" t="s">
        <v>8</v>
      </c>
      <c r="D306" s="11" t="s">
        <v>250</v>
      </c>
      <c r="E306" s="11" t="s">
        <v>251</v>
      </c>
      <c r="F306" s="11" t="s">
        <v>11</v>
      </c>
      <c r="G306" s="11" t="s">
        <v>11</v>
      </c>
      <c r="H306" s="11" t="s">
        <v>239</v>
      </c>
      <c r="I306" s="11" t="s">
        <v>13</v>
      </c>
      <c r="J306" s="12">
        <v>309</v>
      </c>
      <c r="K306" s="12">
        <v>1546.47</v>
      </c>
    </row>
    <row r="307" spans="1:11" x14ac:dyDescent="0.45">
      <c r="B307" s="11" t="s">
        <v>172</v>
      </c>
      <c r="C307" s="11" t="s">
        <v>8</v>
      </c>
      <c r="D307" s="11" t="s">
        <v>252</v>
      </c>
      <c r="E307" s="11" t="s">
        <v>253</v>
      </c>
      <c r="F307" s="11" t="s">
        <v>11</v>
      </c>
      <c r="G307" s="11" t="s">
        <v>11</v>
      </c>
      <c r="H307" s="11" t="s">
        <v>239</v>
      </c>
      <c r="I307" s="11" t="s">
        <v>13</v>
      </c>
      <c r="J307" s="12">
        <v>142.91</v>
      </c>
      <c r="K307" s="12">
        <v>1689.38</v>
      </c>
    </row>
    <row r="308" spans="1:11" x14ac:dyDescent="0.45">
      <c r="B308" s="11" t="s">
        <v>172</v>
      </c>
      <c r="C308" s="11" t="s">
        <v>8</v>
      </c>
      <c r="D308" s="11" t="s">
        <v>254</v>
      </c>
      <c r="E308" s="11" t="s">
        <v>255</v>
      </c>
      <c r="F308" s="11" t="s">
        <v>11</v>
      </c>
      <c r="G308" s="11" t="s">
        <v>11</v>
      </c>
      <c r="H308" s="11" t="s">
        <v>239</v>
      </c>
      <c r="I308" s="11" t="s">
        <v>13</v>
      </c>
      <c r="J308" s="12">
        <v>251.06</v>
      </c>
      <c r="K308" s="12">
        <v>1940.44</v>
      </c>
    </row>
    <row r="309" spans="1:11" x14ac:dyDescent="0.45">
      <c r="B309" s="11" t="s">
        <v>172</v>
      </c>
      <c r="C309" s="11" t="s">
        <v>8</v>
      </c>
      <c r="D309" s="11" t="s">
        <v>256</v>
      </c>
      <c r="E309" s="11" t="s">
        <v>257</v>
      </c>
      <c r="F309" s="11" t="s">
        <v>11</v>
      </c>
      <c r="G309" s="11" t="s">
        <v>11</v>
      </c>
      <c r="H309" s="11" t="s">
        <v>239</v>
      </c>
      <c r="I309" s="11" t="s">
        <v>13</v>
      </c>
      <c r="J309" s="12">
        <v>266.51</v>
      </c>
      <c r="K309" s="12">
        <v>2206.9499999999998</v>
      </c>
    </row>
    <row r="310" spans="1:11" x14ac:dyDescent="0.45">
      <c r="B310" s="11" t="s">
        <v>172</v>
      </c>
      <c r="C310" s="11" t="s">
        <v>8</v>
      </c>
      <c r="D310" s="11" t="s">
        <v>258</v>
      </c>
      <c r="E310" s="11" t="s">
        <v>259</v>
      </c>
      <c r="F310" s="11" t="s">
        <v>11</v>
      </c>
      <c r="G310" s="11" t="s">
        <v>11</v>
      </c>
      <c r="H310" s="11" t="s">
        <v>239</v>
      </c>
      <c r="I310" s="11" t="s">
        <v>13</v>
      </c>
      <c r="J310" s="12">
        <v>239.48</v>
      </c>
      <c r="K310" s="12">
        <v>2446.4299999999998</v>
      </c>
    </row>
    <row r="311" spans="1:11" x14ac:dyDescent="0.45">
      <c r="B311" s="11" t="s">
        <v>172</v>
      </c>
      <c r="C311" s="11" t="s">
        <v>8</v>
      </c>
      <c r="D311" s="11" t="s">
        <v>260</v>
      </c>
      <c r="E311" s="11" t="s">
        <v>261</v>
      </c>
      <c r="F311" s="11" t="s">
        <v>11</v>
      </c>
      <c r="G311" s="11" t="s">
        <v>11</v>
      </c>
      <c r="H311" s="11" t="s">
        <v>239</v>
      </c>
      <c r="I311" s="11" t="s">
        <v>13</v>
      </c>
      <c r="J311" s="12">
        <v>254.93</v>
      </c>
      <c r="K311" s="12">
        <v>2701.3599999999997</v>
      </c>
    </row>
    <row r="312" spans="1:11" x14ac:dyDescent="0.45">
      <c r="B312" s="11" t="s">
        <v>172</v>
      </c>
      <c r="C312" s="11" t="s">
        <v>8</v>
      </c>
      <c r="D312" s="11" t="s">
        <v>262</v>
      </c>
      <c r="E312" s="11" t="s">
        <v>263</v>
      </c>
      <c r="F312" s="11" t="s">
        <v>11</v>
      </c>
      <c r="G312" s="11" t="s">
        <v>11</v>
      </c>
      <c r="H312" s="11" t="s">
        <v>239</v>
      </c>
      <c r="I312" s="11" t="s">
        <v>13</v>
      </c>
      <c r="J312" s="12">
        <v>471.12</v>
      </c>
      <c r="K312" s="12">
        <v>3172.4799999999996</v>
      </c>
    </row>
    <row r="313" spans="1:11" x14ac:dyDescent="0.45">
      <c r="A313" s="7" t="s">
        <v>264</v>
      </c>
      <c r="J313" s="13">
        <f>J300+J301+J302+J303+J304+J305+J306+J307+J308+J309+J310+J311+J312</f>
        <v>3172.4799999999996</v>
      </c>
    </row>
    <row r="314" spans="1:11" x14ac:dyDescent="0.45">
      <c r="A314" s="2" t="s">
        <v>265</v>
      </c>
    </row>
    <row r="315" spans="1:11" x14ac:dyDescent="0.45">
      <c r="B315" s="11" t="s">
        <v>7</v>
      </c>
      <c r="C315" s="11" t="s">
        <v>8</v>
      </c>
      <c r="D315" s="11" t="s">
        <v>266</v>
      </c>
      <c r="E315" s="11" t="s">
        <v>267</v>
      </c>
      <c r="F315" s="11" t="s">
        <v>11</v>
      </c>
      <c r="G315" s="11" t="s">
        <v>11</v>
      </c>
      <c r="H315" s="11" t="s">
        <v>268</v>
      </c>
      <c r="I315" s="11" t="s">
        <v>13</v>
      </c>
      <c r="J315" s="12">
        <v>59.8</v>
      </c>
      <c r="K315" s="12">
        <v>59.8</v>
      </c>
    </row>
    <row r="316" spans="1:11" x14ac:dyDescent="0.45">
      <c r="A316" s="7" t="s">
        <v>269</v>
      </c>
      <c r="J316" s="13">
        <f>J315</f>
        <v>59.8</v>
      </c>
    </row>
    <row r="317" spans="1:11" x14ac:dyDescent="0.45">
      <c r="A317" s="2" t="s">
        <v>270</v>
      </c>
    </row>
    <row r="318" spans="1:11" x14ac:dyDescent="0.45">
      <c r="B318" s="11" t="s">
        <v>42</v>
      </c>
      <c r="C318" s="11" t="s">
        <v>8</v>
      </c>
      <c r="D318" s="11" t="s">
        <v>161</v>
      </c>
      <c r="E318" s="11" t="s">
        <v>271</v>
      </c>
      <c r="F318" s="11" t="s">
        <v>11</v>
      </c>
      <c r="G318" s="11" t="s">
        <v>11</v>
      </c>
      <c r="H318" s="11" t="s">
        <v>272</v>
      </c>
      <c r="I318" s="11" t="s">
        <v>13</v>
      </c>
      <c r="J318" s="12">
        <v>78</v>
      </c>
      <c r="K318" s="12">
        <v>78</v>
      </c>
    </row>
    <row r="319" spans="1:11" x14ac:dyDescent="0.45">
      <c r="B319" s="11" t="s">
        <v>183</v>
      </c>
      <c r="C319" s="11" t="s">
        <v>8</v>
      </c>
      <c r="D319" s="11" t="s">
        <v>184</v>
      </c>
      <c r="E319" s="11" t="s">
        <v>202</v>
      </c>
      <c r="F319" s="11" t="s">
        <v>11</v>
      </c>
      <c r="G319" s="11" t="s">
        <v>11</v>
      </c>
      <c r="H319" s="11" t="s">
        <v>49</v>
      </c>
      <c r="I319" s="11" t="s">
        <v>13</v>
      </c>
      <c r="J319" s="12">
        <v>41.34</v>
      </c>
      <c r="K319" s="12">
        <v>119.34</v>
      </c>
    </row>
    <row r="320" spans="1:11" x14ac:dyDescent="0.45">
      <c r="B320" s="11" t="s">
        <v>195</v>
      </c>
      <c r="C320" s="11" t="s">
        <v>8</v>
      </c>
      <c r="D320" s="11" t="s">
        <v>273</v>
      </c>
      <c r="E320" s="11" t="s">
        <v>274</v>
      </c>
      <c r="F320" s="11" t="s">
        <v>11</v>
      </c>
      <c r="G320" s="11" t="s">
        <v>11</v>
      </c>
      <c r="H320" s="11" t="s">
        <v>275</v>
      </c>
      <c r="I320" s="11" t="s">
        <v>13</v>
      </c>
      <c r="J320" s="12">
        <v>576.01</v>
      </c>
      <c r="K320" s="12">
        <v>695.35</v>
      </c>
    </row>
    <row r="321" spans="1:11" x14ac:dyDescent="0.45">
      <c r="B321" s="11" t="s">
        <v>276</v>
      </c>
      <c r="C321" s="11" t="s">
        <v>8</v>
      </c>
      <c r="D321" s="11" t="s">
        <v>150</v>
      </c>
      <c r="E321" s="11" t="s">
        <v>271</v>
      </c>
      <c r="F321" s="11" t="s">
        <v>11</v>
      </c>
      <c r="G321" s="11" t="s">
        <v>11</v>
      </c>
      <c r="H321" s="11" t="s">
        <v>277</v>
      </c>
      <c r="I321" s="11" t="s">
        <v>13</v>
      </c>
      <c r="J321" s="12">
        <v>41.34</v>
      </c>
      <c r="K321" s="12">
        <v>736.69</v>
      </c>
    </row>
    <row r="322" spans="1:11" x14ac:dyDescent="0.45">
      <c r="B322" s="11" t="s">
        <v>278</v>
      </c>
      <c r="C322" s="11" t="s">
        <v>8</v>
      </c>
      <c r="D322" s="11" t="s">
        <v>161</v>
      </c>
      <c r="E322" s="11" t="s">
        <v>271</v>
      </c>
      <c r="F322" s="11" t="s">
        <v>11</v>
      </c>
      <c r="G322" s="11" t="s">
        <v>11</v>
      </c>
      <c r="H322" s="11" t="s">
        <v>279</v>
      </c>
      <c r="I322" s="11" t="s">
        <v>13</v>
      </c>
      <c r="J322" s="12">
        <v>85</v>
      </c>
      <c r="K322" s="12">
        <v>821.69</v>
      </c>
    </row>
    <row r="323" spans="1:11" x14ac:dyDescent="0.45">
      <c r="A323" s="7" t="s">
        <v>280</v>
      </c>
      <c r="J323" s="13">
        <f>J318+J319+J320+J321+J322</f>
        <v>821.69</v>
      </c>
    </row>
    <row r="324" spans="1:11" x14ac:dyDescent="0.45">
      <c r="A324" s="6" t="s">
        <v>281</v>
      </c>
      <c r="J324" s="13">
        <f>J313+J316+J323</f>
        <v>4053.97</v>
      </c>
    </row>
    <row r="325" spans="1:11" x14ac:dyDescent="0.45">
      <c r="A325" s="2" t="s">
        <v>282</v>
      </c>
    </row>
    <row r="326" spans="1:11" x14ac:dyDescent="0.45">
      <c r="B326" s="11" t="s">
        <v>41</v>
      </c>
      <c r="C326" s="11" t="s">
        <v>8</v>
      </c>
      <c r="D326" s="11" t="s">
        <v>161</v>
      </c>
      <c r="E326" s="11" t="s">
        <v>206</v>
      </c>
      <c r="F326" s="11" t="s">
        <v>11</v>
      </c>
      <c r="G326" s="11" t="s">
        <v>11</v>
      </c>
      <c r="H326" s="11" t="s">
        <v>283</v>
      </c>
      <c r="I326" s="11" t="s">
        <v>13</v>
      </c>
      <c r="J326" s="12">
        <v>10</v>
      </c>
      <c r="K326" s="12">
        <v>10</v>
      </c>
    </row>
    <row r="327" spans="1:11" x14ac:dyDescent="0.45">
      <c r="A327" s="6" t="s">
        <v>284</v>
      </c>
      <c r="J327" s="13">
        <f>J326</f>
        <v>10</v>
      </c>
    </row>
    <row r="328" spans="1:11" x14ac:dyDescent="0.45">
      <c r="A328" s="2" t="s">
        <v>285</v>
      </c>
    </row>
    <row r="329" spans="1:11" x14ac:dyDescent="0.45">
      <c r="B329" s="11" t="s">
        <v>42</v>
      </c>
      <c r="C329" s="11" t="s">
        <v>8</v>
      </c>
      <c r="D329" s="11" t="s">
        <v>161</v>
      </c>
      <c r="E329" s="11" t="s">
        <v>271</v>
      </c>
      <c r="F329" s="11" t="s">
        <v>11</v>
      </c>
      <c r="G329" s="11" t="s">
        <v>11</v>
      </c>
      <c r="H329" s="11" t="s">
        <v>286</v>
      </c>
      <c r="I329" s="11" t="s">
        <v>13</v>
      </c>
      <c r="J329" s="12">
        <v>0</v>
      </c>
      <c r="K329" s="12">
        <v>0</v>
      </c>
    </row>
    <row r="330" spans="1:11" x14ac:dyDescent="0.45">
      <c r="B330" s="11" t="s">
        <v>287</v>
      </c>
      <c r="C330" s="11" t="s">
        <v>8</v>
      </c>
      <c r="D330" s="11" t="s">
        <v>161</v>
      </c>
      <c r="E330" s="11" t="s">
        <v>271</v>
      </c>
      <c r="F330" s="11" t="s">
        <v>11</v>
      </c>
      <c r="G330" s="11" t="s">
        <v>11</v>
      </c>
      <c r="H330" s="11" t="s">
        <v>286</v>
      </c>
      <c r="I330" s="11" t="s">
        <v>13</v>
      </c>
      <c r="J330" s="12">
        <v>101</v>
      </c>
      <c r="K330" s="12">
        <v>101</v>
      </c>
    </row>
    <row r="331" spans="1:11" x14ac:dyDescent="0.45">
      <c r="A331" s="7" t="s">
        <v>288</v>
      </c>
      <c r="J331" s="13">
        <f>J329+J330</f>
        <v>101</v>
      </c>
    </row>
    <row r="332" spans="1:11" x14ac:dyDescent="0.45">
      <c r="A332" s="2" t="s">
        <v>289</v>
      </c>
    </row>
    <row r="333" spans="1:11" x14ac:dyDescent="0.45">
      <c r="B333" s="11" t="s">
        <v>41</v>
      </c>
      <c r="C333" s="11" t="s">
        <v>8</v>
      </c>
      <c r="D333" s="11" t="s">
        <v>161</v>
      </c>
      <c r="E333" s="11" t="s">
        <v>290</v>
      </c>
      <c r="F333" s="11" t="s">
        <v>11</v>
      </c>
      <c r="G333" s="11" t="s">
        <v>11</v>
      </c>
      <c r="H333" s="11" t="s">
        <v>291</v>
      </c>
      <c r="I333" s="11" t="s">
        <v>13</v>
      </c>
      <c r="J333" s="12">
        <v>89</v>
      </c>
      <c r="K333" s="12">
        <v>89</v>
      </c>
    </row>
    <row r="334" spans="1:11" x14ac:dyDescent="0.45">
      <c r="B334" s="11" t="s">
        <v>14</v>
      </c>
      <c r="C334" s="11" t="s">
        <v>8</v>
      </c>
      <c r="D334" s="11" t="s">
        <v>150</v>
      </c>
      <c r="E334" s="11" t="s">
        <v>290</v>
      </c>
      <c r="F334" s="11" t="s">
        <v>11</v>
      </c>
      <c r="G334" s="11" t="s">
        <v>11</v>
      </c>
      <c r="H334" s="11" t="s">
        <v>291</v>
      </c>
      <c r="I334" s="11" t="s">
        <v>13</v>
      </c>
      <c r="J334" s="12">
        <v>89</v>
      </c>
      <c r="K334" s="12">
        <v>178</v>
      </c>
    </row>
    <row r="335" spans="1:11" x14ac:dyDescent="0.45">
      <c r="B335" s="11" t="s">
        <v>165</v>
      </c>
      <c r="C335" s="11" t="s">
        <v>8</v>
      </c>
      <c r="D335" s="11" t="s">
        <v>150</v>
      </c>
      <c r="E335" s="11" t="s">
        <v>290</v>
      </c>
      <c r="F335" s="11" t="s">
        <v>11</v>
      </c>
      <c r="G335" s="11" t="s">
        <v>11</v>
      </c>
      <c r="H335" s="11" t="s">
        <v>291</v>
      </c>
      <c r="I335" s="11" t="s">
        <v>13</v>
      </c>
      <c r="J335" s="12">
        <v>89</v>
      </c>
      <c r="K335" s="12">
        <v>267</v>
      </c>
    </row>
    <row r="336" spans="1:11" x14ac:dyDescent="0.45">
      <c r="B336" s="11" t="s">
        <v>174</v>
      </c>
      <c r="C336" s="11" t="s">
        <v>8</v>
      </c>
      <c r="D336" s="11" t="s">
        <v>161</v>
      </c>
      <c r="E336" s="11" t="s">
        <v>290</v>
      </c>
      <c r="F336" s="11" t="s">
        <v>11</v>
      </c>
      <c r="G336" s="11" t="s">
        <v>11</v>
      </c>
      <c r="H336" s="11" t="s">
        <v>291</v>
      </c>
      <c r="I336" s="11" t="s">
        <v>13</v>
      </c>
      <c r="J336" s="12">
        <v>89</v>
      </c>
      <c r="K336" s="12">
        <v>356</v>
      </c>
    </row>
    <row r="337" spans="1:11" x14ac:dyDescent="0.45">
      <c r="A337" s="7" t="s">
        <v>292</v>
      </c>
      <c r="J337" s="13">
        <f>J333+J334+J335+J336</f>
        <v>356</v>
      </c>
    </row>
    <row r="338" spans="1:11" x14ac:dyDescent="0.45">
      <c r="A338" s="2" t="s">
        <v>293</v>
      </c>
    </row>
    <row r="339" spans="1:11" x14ac:dyDescent="0.45">
      <c r="B339" s="11" t="s">
        <v>41</v>
      </c>
      <c r="C339" s="11" t="s">
        <v>8</v>
      </c>
      <c r="D339" s="11" t="s">
        <v>161</v>
      </c>
      <c r="E339" s="11" t="s">
        <v>294</v>
      </c>
      <c r="F339" s="11" t="s">
        <v>11</v>
      </c>
      <c r="G339" s="11" t="s">
        <v>11</v>
      </c>
      <c r="H339" s="11" t="s">
        <v>295</v>
      </c>
      <c r="I339" s="11" t="s">
        <v>13</v>
      </c>
      <c r="J339" s="12">
        <v>214.25</v>
      </c>
      <c r="K339" s="12">
        <v>214.25</v>
      </c>
    </row>
    <row r="340" spans="1:11" x14ac:dyDescent="0.45">
      <c r="B340" s="11" t="s">
        <v>14</v>
      </c>
      <c r="C340" s="11" t="s">
        <v>8</v>
      </c>
      <c r="D340" s="11" t="s">
        <v>150</v>
      </c>
      <c r="E340" s="11" t="s">
        <v>294</v>
      </c>
      <c r="F340" s="11" t="s">
        <v>11</v>
      </c>
      <c r="G340" s="11" t="s">
        <v>11</v>
      </c>
      <c r="H340" s="11" t="s">
        <v>295</v>
      </c>
      <c r="I340" s="11" t="s">
        <v>13</v>
      </c>
      <c r="J340" s="12">
        <v>517.25</v>
      </c>
      <c r="K340" s="12">
        <v>731.5</v>
      </c>
    </row>
    <row r="341" spans="1:11" x14ac:dyDescent="0.45">
      <c r="B341" s="11" t="s">
        <v>195</v>
      </c>
      <c r="C341" s="11" t="s">
        <v>8</v>
      </c>
      <c r="D341" s="11" t="s">
        <v>296</v>
      </c>
      <c r="E341" s="11" t="s">
        <v>297</v>
      </c>
      <c r="F341" s="11" t="s">
        <v>11</v>
      </c>
      <c r="G341" s="11" t="s">
        <v>11</v>
      </c>
      <c r="H341" s="11" t="s">
        <v>298</v>
      </c>
      <c r="I341" s="11" t="s">
        <v>13</v>
      </c>
      <c r="J341" s="12">
        <v>49.99</v>
      </c>
      <c r="K341" s="12">
        <v>781.49</v>
      </c>
    </row>
    <row r="342" spans="1:11" x14ac:dyDescent="0.45">
      <c r="B342" s="11" t="s">
        <v>165</v>
      </c>
      <c r="C342" s="11" t="s">
        <v>8</v>
      </c>
      <c r="D342" s="11" t="s">
        <v>150</v>
      </c>
      <c r="E342" s="11" t="s">
        <v>294</v>
      </c>
      <c r="F342" s="11" t="s">
        <v>11</v>
      </c>
      <c r="G342" s="11" t="s">
        <v>11</v>
      </c>
      <c r="H342" s="11" t="s">
        <v>295</v>
      </c>
      <c r="I342" s="11" t="s">
        <v>13</v>
      </c>
      <c r="J342" s="12">
        <v>214.25</v>
      </c>
      <c r="K342" s="12">
        <v>995.74</v>
      </c>
    </row>
    <row r="343" spans="1:11" x14ac:dyDescent="0.45">
      <c r="B343" s="11" t="s">
        <v>172</v>
      </c>
      <c r="C343" s="11" t="s">
        <v>8</v>
      </c>
      <c r="D343" s="11" t="s">
        <v>299</v>
      </c>
      <c r="E343" s="11" t="s">
        <v>297</v>
      </c>
      <c r="F343" s="11" t="s">
        <v>11</v>
      </c>
      <c r="G343" s="11" t="s">
        <v>11</v>
      </c>
      <c r="H343" s="11" t="s">
        <v>298</v>
      </c>
      <c r="I343" s="11" t="s">
        <v>13</v>
      </c>
      <c r="J343" s="12">
        <v>49.99</v>
      </c>
      <c r="K343" s="12">
        <v>1045.73</v>
      </c>
    </row>
    <row r="344" spans="1:11" x14ac:dyDescent="0.45">
      <c r="B344" s="11" t="s">
        <v>174</v>
      </c>
      <c r="C344" s="11" t="s">
        <v>8</v>
      </c>
      <c r="D344" s="11" t="s">
        <v>161</v>
      </c>
      <c r="E344" s="11" t="s">
        <v>294</v>
      </c>
      <c r="F344" s="11" t="s">
        <v>11</v>
      </c>
      <c r="G344" s="11" t="s">
        <v>11</v>
      </c>
      <c r="H344" s="11" t="s">
        <v>295</v>
      </c>
      <c r="I344" s="11" t="s">
        <v>13</v>
      </c>
      <c r="J344" s="12">
        <v>214.25</v>
      </c>
      <c r="K344" s="12">
        <v>1259.98</v>
      </c>
    </row>
    <row r="345" spans="1:11" x14ac:dyDescent="0.45">
      <c r="A345" s="7" t="s">
        <v>300</v>
      </c>
      <c r="J345" s="13">
        <f>J339+J340+J341+J342+J343+J344</f>
        <v>1259.98</v>
      </c>
    </row>
    <row r="346" spans="1:11" x14ac:dyDescent="0.45">
      <c r="A346" s="2" t="s">
        <v>301</v>
      </c>
    </row>
    <row r="347" spans="1:11" x14ac:dyDescent="0.45">
      <c r="B347" s="11" t="s">
        <v>14</v>
      </c>
      <c r="C347" s="11" t="s">
        <v>8</v>
      </c>
      <c r="D347" s="11" t="s">
        <v>302</v>
      </c>
      <c r="E347" s="11" t="s">
        <v>267</v>
      </c>
      <c r="F347" s="11" t="s">
        <v>11</v>
      </c>
      <c r="G347" s="11" t="s">
        <v>11</v>
      </c>
      <c r="H347" s="11" t="s">
        <v>303</v>
      </c>
      <c r="I347" s="11" t="s">
        <v>13</v>
      </c>
      <c r="J347" s="12">
        <v>123.46</v>
      </c>
      <c r="K347" s="12">
        <v>123.46</v>
      </c>
    </row>
    <row r="348" spans="1:11" x14ac:dyDescent="0.45">
      <c r="B348" s="11" t="s">
        <v>195</v>
      </c>
      <c r="C348" s="11" t="s">
        <v>8</v>
      </c>
      <c r="D348" s="11" t="s">
        <v>304</v>
      </c>
      <c r="E348" s="11" t="s">
        <v>267</v>
      </c>
      <c r="F348" s="11" t="s">
        <v>11</v>
      </c>
      <c r="G348" s="11" t="s">
        <v>11</v>
      </c>
      <c r="H348" s="11" t="s">
        <v>303</v>
      </c>
      <c r="I348" s="11" t="s">
        <v>13</v>
      </c>
      <c r="J348" s="12">
        <v>0</v>
      </c>
      <c r="K348" s="12">
        <v>123.46</v>
      </c>
    </row>
    <row r="349" spans="1:11" x14ac:dyDescent="0.45">
      <c r="A349" s="7" t="s">
        <v>305</v>
      </c>
      <c r="J349" s="13">
        <f>J347+J348</f>
        <v>123.46</v>
      </c>
    </row>
    <row r="350" spans="1:11" x14ac:dyDescent="0.45">
      <c r="A350" s="2" t="s">
        <v>306</v>
      </c>
    </row>
    <row r="351" spans="1:11" x14ac:dyDescent="0.45">
      <c r="B351" s="11" t="s">
        <v>135</v>
      </c>
      <c r="C351" s="11" t="s">
        <v>8</v>
      </c>
      <c r="D351" s="11" t="s">
        <v>184</v>
      </c>
      <c r="E351" s="11" t="s">
        <v>307</v>
      </c>
      <c r="F351" s="11" t="s">
        <v>11</v>
      </c>
      <c r="G351" s="11" t="s">
        <v>11</v>
      </c>
      <c r="H351" s="11" t="s">
        <v>308</v>
      </c>
      <c r="I351" s="11" t="s">
        <v>13</v>
      </c>
      <c r="J351" s="12">
        <v>25.74</v>
      </c>
      <c r="K351" s="12">
        <v>25.74</v>
      </c>
    </row>
    <row r="352" spans="1:11" x14ac:dyDescent="0.45">
      <c r="B352" s="11" t="s">
        <v>7</v>
      </c>
      <c r="C352" s="11" t="s">
        <v>8</v>
      </c>
      <c r="D352" s="11" t="s">
        <v>309</v>
      </c>
      <c r="E352" s="11" t="s">
        <v>0</v>
      </c>
      <c r="F352" s="11" t="s">
        <v>11</v>
      </c>
      <c r="G352" s="11" t="s">
        <v>11</v>
      </c>
      <c r="H352" s="11" t="s">
        <v>310</v>
      </c>
      <c r="I352" s="11" t="s">
        <v>13</v>
      </c>
      <c r="J352" s="12">
        <v>12</v>
      </c>
      <c r="K352" s="12">
        <v>37.739999999999995</v>
      </c>
    </row>
    <row r="353" spans="1:11" x14ac:dyDescent="0.45">
      <c r="B353" s="11" t="s">
        <v>42</v>
      </c>
      <c r="C353" s="11" t="s">
        <v>8</v>
      </c>
      <c r="D353" s="11" t="s">
        <v>161</v>
      </c>
      <c r="E353" s="11" t="s">
        <v>271</v>
      </c>
      <c r="F353" s="11" t="s">
        <v>11</v>
      </c>
      <c r="G353" s="11" t="s">
        <v>11</v>
      </c>
      <c r="H353" s="11" t="s">
        <v>311</v>
      </c>
      <c r="I353" s="11" t="s">
        <v>13</v>
      </c>
      <c r="J353" s="12">
        <v>115</v>
      </c>
      <c r="K353" s="12">
        <v>152.74</v>
      </c>
    </row>
    <row r="354" spans="1:11" x14ac:dyDescent="0.45">
      <c r="B354" s="11" t="s">
        <v>42</v>
      </c>
      <c r="C354" s="11" t="s">
        <v>8</v>
      </c>
      <c r="D354" s="11" t="s">
        <v>161</v>
      </c>
      <c r="E354" s="11" t="s">
        <v>271</v>
      </c>
      <c r="F354" s="11" t="s">
        <v>11</v>
      </c>
      <c r="G354" s="11" t="s">
        <v>11</v>
      </c>
      <c r="H354" s="11" t="s">
        <v>312</v>
      </c>
      <c r="I354" s="11" t="s">
        <v>13</v>
      </c>
      <c r="J354" s="12">
        <v>0</v>
      </c>
      <c r="K354" s="12">
        <v>152.74</v>
      </c>
    </row>
    <row r="355" spans="1:11" x14ac:dyDescent="0.45">
      <c r="B355" s="11" t="s">
        <v>14</v>
      </c>
      <c r="C355" s="11" t="s">
        <v>8</v>
      </c>
      <c r="D355" s="11" t="s">
        <v>313</v>
      </c>
      <c r="E355" s="11" t="s">
        <v>314</v>
      </c>
      <c r="F355" s="11" t="s">
        <v>11</v>
      </c>
      <c r="G355" s="11" t="s">
        <v>11</v>
      </c>
      <c r="H355" s="11" t="s">
        <v>315</v>
      </c>
      <c r="I355" s="11" t="s">
        <v>13</v>
      </c>
      <c r="J355" s="12">
        <v>200</v>
      </c>
      <c r="K355" s="12">
        <v>352.74</v>
      </c>
    </row>
    <row r="356" spans="1:11" x14ac:dyDescent="0.45">
      <c r="B356" s="11" t="s">
        <v>287</v>
      </c>
      <c r="C356" s="11" t="s">
        <v>8</v>
      </c>
      <c r="D356" s="11" t="s">
        <v>161</v>
      </c>
      <c r="E356" s="11" t="s">
        <v>271</v>
      </c>
      <c r="F356" s="11" t="s">
        <v>11</v>
      </c>
      <c r="G356" s="11" t="s">
        <v>11</v>
      </c>
      <c r="H356" s="11" t="s">
        <v>311</v>
      </c>
      <c r="I356" s="11" t="s">
        <v>13</v>
      </c>
      <c r="J356" s="12">
        <v>115</v>
      </c>
      <c r="K356" s="12">
        <v>467.74</v>
      </c>
    </row>
    <row r="357" spans="1:11" x14ac:dyDescent="0.45">
      <c r="B357" s="11" t="s">
        <v>195</v>
      </c>
      <c r="C357" s="11" t="s">
        <v>8</v>
      </c>
      <c r="D357" s="11" t="s">
        <v>316</v>
      </c>
      <c r="E357" s="11" t="s">
        <v>29</v>
      </c>
      <c r="F357" s="11" t="s">
        <v>11</v>
      </c>
      <c r="G357" s="11" t="s">
        <v>11</v>
      </c>
      <c r="H357" s="11" t="s">
        <v>317</v>
      </c>
      <c r="I357" s="11" t="s">
        <v>13</v>
      </c>
      <c r="J357" s="12">
        <v>25.38</v>
      </c>
      <c r="K357" s="12">
        <v>493.12</v>
      </c>
    </row>
    <row r="358" spans="1:11" x14ac:dyDescent="0.45">
      <c r="B358" s="11" t="s">
        <v>276</v>
      </c>
      <c r="C358" s="11" t="s">
        <v>8</v>
      </c>
      <c r="D358" s="11" t="s">
        <v>150</v>
      </c>
      <c r="E358" s="11" t="s">
        <v>271</v>
      </c>
      <c r="F358" s="11" t="s">
        <v>11</v>
      </c>
      <c r="G358" s="11" t="s">
        <v>11</v>
      </c>
      <c r="H358" s="11" t="s">
        <v>318</v>
      </c>
      <c r="I358" s="11" t="s">
        <v>13</v>
      </c>
      <c r="J358" s="12">
        <v>115</v>
      </c>
      <c r="K358" s="12">
        <v>608.12</v>
      </c>
    </row>
    <row r="359" spans="1:11" x14ac:dyDescent="0.45">
      <c r="B359" s="11" t="s">
        <v>278</v>
      </c>
      <c r="C359" s="11" t="s">
        <v>8</v>
      </c>
      <c r="D359" s="11" t="s">
        <v>161</v>
      </c>
      <c r="E359" s="11" t="s">
        <v>271</v>
      </c>
      <c r="F359" s="11" t="s">
        <v>11</v>
      </c>
      <c r="G359" s="11" t="s">
        <v>11</v>
      </c>
      <c r="H359" s="11" t="s">
        <v>311</v>
      </c>
      <c r="I359" s="11" t="s">
        <v>13</v>
      </c>
      <c r="J359" s="12">
        <v>115</v>
      </c>
      <c r="K359" s="12">
        <v>723.12</v>
      </c>
    </row>
    <row r="360" spans="1:11" x14ac:dyDescent="0.45">
      <c r="B360" s="11" t="s">
        <v>278</v>
      </c>
      <c r="C360" s="11" t="s">
        <v>8</v>
      </c>
      <c r="D360" s="11" t="s">
        <v>161</v>
      </c>
      <c r="E360" s="11" t="s">
        <v>271</v>
      </c>
      <c r="F360" s="11" t="s">
        <v>11</v>
      </c>
      <c r="G360" s="11" t="s">
        <v>11</v>
      </c>
      <c r="H360" s="11" t="s">
        <v>312</v>
      </c>
      <c r="I360" s="11" t="s">
        <v>13</v>
      </c>
      <c r="J360" s="12">
        <v>294.02999999999997</v>
      </c>
      <c r="K360" s="12">
        <v>1017.15</v>
      </c>
    </row>
    <row r="361" spans="1:11" x14ac:dyDescent="0.45">
      <c r="A361" s="7" t="s">
        <v>319</v>
      </c>
      <c r="J361" s="13">
        <f>J351+J352+J353+J354+J355+J356+J357+J358+J359+J360</f>
        <v>1017.15</v>
      </c>
    </row>
    <row r="362" spans="1:11" x14ac:dyDescent="0.45">
      <c r="A362" s="2" t="s">
        <v>320</v>
      </c>
    </row>
    <row r="363" spans="1:11" x14ac:dyDescent="0.45">
      <c r="B363" s="11" t="s">
        <v>42</v>
      </c>
      <c r="C363" s="11" t="s">
        <v>8</v>
      </c>
      <c r="D363" s="11" t="s">
        <v>161</v>
      </c>
      <c r="E363" s="11" t="s">
        <v>271</v>
      </c>
      <c r="F363" s="11" t="s">
        <v>11</v>
      </c>
      <c r="G363" s="11" t="s">
        <v>11</v>
      </c>
      <c r="H363" s="11" t="s">
        <v>321</v>
      </c>
      <c r="I363" s="11" t="s">
        <v>13</v>
      </c>
      <c r="J363" s="12">
        <v>36.479999999999997</v>
      </c>
      <c r="K363" s="12">
        <v>36.479999999999997</v>
      </c>
    </row>
    <row r="364" spans="1:11" x14ac:dyDescent="0.45">
      <c r="B364" s="11" t="s">
        <v>287</v>
      </c>
      <c r="C364" s="11" t="s">
        <v>8</v>
      </c>
      <c r="D364" s="11" t="s">
        <v>161</v>
      </c>
      <c r="E364" s="11" t="s">
        <v>271</v>
      </c>
      <c r="F364" s="11" t="s">
        <v>11</v>
      </c>
      <c r="G364" s="11" t="s">
        <v>11</v>
      </c>
      <c r="H364" s="11" t="s">
        <v>279</v>
      </c>
      <c r="I364" s="11" t="s">
        <v>13</v>
      </c>
      <c r="J364" s="12">
        <v>78</v>
      </c>
      <c r="K364" s="12">
        <v>114.47999999999999</v>
      </c>
    </row>
    <row r="365" spans="1:11" x14ac:dyDescent="0.45">
      <c r="B365" s="11" t="s">
        <v>278</v>
      </c>
      <c r="C365" s="11" t="s">
        <v>8</v>
      </c>
      <c r="D365" s="11" t="s">
        <v>161</v>
      </c>
      <c r="E365" s="11" t="s">
        <v>271</v>
      </c>
      <c r="F365" s="11" t="s">
        <v>11</v>
      </c>
      <c r="G365" s="11" t="s">
        <v>11</v>
      </c>
      <c r="H365" s="11" t="s">
        <v>322</v>
      </c>
      <c r="I365" s="11" t="s">
        <v>13</v>
      </c>
      <c r="J365" s="12">
        <v>138.68</v>
      </c>
      <c r="K365" s="12">
        <v>253.16</v>
      </c>
    </row>
    <row r="366" spans="1:11" x14ac:dyDescent="0.45">
      <c r="A366" s="7" t="s">
        <v>323</v>
      </c>
      <c r="J366" s="13">
        <f>J363+J364+J365</f>
        <v>253.16</v>
      </c>
    </row>
    <row r="367" spans="1:11" x14ac:dyDescent="0.45">
      <c r="A367" s="2" t="s">
        <v>324</v>
      </c>
    </row>
    <row r="368" spans="1:11" x14ac:dyDescent="0.45">
      <c r="B368" s="11" t="s">
        <v>7</v>
      </c>
      <c r="C368" s="11" t="s">
        <v>8</v>
      </c>
      <c r="D368" s="11" t="s">
        <v>325</v>
      </c>
      <c r="E368" s="11" t="s">
        <v>326</v>
      </c>
      <c r="F368" s="11" t="s">
        <v>11</v>
      </c>
      <c r="G368" s="11" t="s">
        <v>11</v>
      </c>
      <c r="H368" s="11" t="s">
        <v>327</v>
      </c>
      <c r="I368" s="11" t="s">
        <v>13</v>
      </c>
      <c r="J368" s="12">
        <v>344</v>
      </c>
      <c r="K368" s="12">
        <v>344</v>
      </c>
    </row>
    <row r="369" spans="1:11" x14ac:dyDescent="0.45">
      <c r="B369" s="11" t="s">
        <v>42</v>
      </c>
      <c r="C369" s="11" t="s">
        <v>24</v>
      </c>
      <c r="D369" s="11" t="s">
        <v>11</v>
      </c>
      <c r="E369" s="11" t="s">
        <v>11</v>
      </c>
      <c r="F369" s="11" t="s">
        <v>11</v>
      </c>
      <c r="G369" s="11" t="s">
        <v>11</v>
      </c>
      <c r="H369" s="11" t="s">
        <v>328</v>
      </c>
      <c r="I369" s="11" t="s">
        <v>26</v>
      </c>
      <c r="J369" s="12">
        <v>-124.95</v>
      </c>
      <c r="K369" s="12">
        <v>219.05</v>
      </c>
    </row>
    <row r="370" spans="1:11" x14ac:dyDescent="0.45">
      <c r="A370" s="7" t="s">
        <v>329</v>
      </c>
      <c r="J370" s="13">
        <f>J368+J369</f>
        <v>219.05</v>
      </c>
    </row>
    <row r="371" spans="1:11" x14ac:dyDescent="0.45">
      <c r="A371" s="2" t="s">
        <v>330</v>
      </c>
    </row>
    <row r="372" spans="1:11" x14ac:dyDescent="0.45">
      <c r="B372" s="11" t="s">
        <v>41</v>
      </c>
      <c r="C372" s="11" t="s">
        <v>8</v>
      </c>
      <c r="D372" s="11" t="s">
        <v>161</v>
      </c>
      <c r="E372" s="11" t="s">
        <v>290</v>
      </c>
      <c r="F372" s="11" t="s">
        <v>11</v>
      </c>
      <c r="G372" s="11" t="s">
        <v>11</v>
      </c>
      <c r="H372" s="11" t="s">
        <v>331</v>
      </c>
      <c r="I372" s="11" t="s">
        <v>13</v>
      </c>
      <c r="J372" s="12">
        <v>112.38</v>
      </c>
      <c r="K372" s="12">
        <v>112.38</v>
      </c>
    </row>
    <row r="373" spans="1:11" x14ac:dyDescent="0.45">
      <c r="B373" s="11" t="s">
        <v>14</v>
      </c>
      <c r="C373" s="11" t="s">
        <v>8</v>
      </c>
      <c r="D373" s="11" t="s">
        <v>150</v>
      </c>
      <c r="E373" s="11" t="s">
        <v>290</v>
      </c>
      <c r="F373" s="11" t="s">
        <v>11</v>
      </c>
      <c r="G373" s="11" t="s">
        <v>11</v>
      </c>
      <c r="H373" s="11" t="s">
        <v>331</v>
      </c>
      <c r="I373" s="11" t="s">
        <v>13</v>
      </c>
      <c r="J373" s="12">
        <v>109.35</v>
      </c>
      <c r="K373" s="12">
        <v>221.73</v>
      </c>
    </row>
    <row r="374" spans="1:11" x14ac:dyDescent="0.45">
      <c r="B374" s="11" t="s">
        <v>165</v>
      </c>
      <c r="C374" s="11" t="s">
        <v>8</v>
      </c>
      <c r="D374" s="11" t="s">
        <v>150</v>
      </c>
      <c r="E374" s="11" t="s">
        <v>290</v>
      </c>
      <c r="F374" s="11" t="s">
        <v>11</v>
      </c>
      <c r="G374" s="11" t="s">
        <v>11</v>
      </c>
      <c r="H374" s="11" t="s">
        <v>331</v>
      </c>
      <c r="I374" s="11" t="s">
        <v>13</v>
      </c>
      <c r="J374" s="12">
        <v>104.92</v>
      </c>
      <c r="K374" s="12">
        <v>326.64999999999998</v>
      </c>
    </row>
    <row r="375" spans="1:11" x14ac:dyDescent="0.45">
      <c r="B375" s="11" t="s">
        <v>174</v>
      </c>
      <c r="C375" s="11" t="s">
        <v>8</v>
      </c>
      <c r="D375" s="11" t="s">
        <v>161</v>
      </c>
      <c r="E375" s="11" t="s">
        <v>290</v>
      </c>
      <c r="F375" s="11" t="s">
        <v>11</v>
      </c>
      <c r="G375" s="11" t="s">
        <v>11</v>
      </c>
      <c r="H375" s="11" t="s">
        <v>331</v>
      </c>
      <c r="I375" s="11" t="s">
        <v>13</v>
      </c>
      <c r="J375" s="12">
        <v>109.1</v>
      </c>
      <c r="K375" s="12">
        <v>435.75</v>
      </c>
    </row>
    <row r="376" spans="1:11" x14ac:dyDescent="0.45">
      <c r="A376" s="7" t="s">
        <v>332</v>
      </c>
      <c r="J376" s="13">
        <f>J372+J373+J374+J375</f>
        <v>435.75</v>
      </c>
    </row>
    <row r="377" spans="1:11" x14ac:dyDescent="0.45">
      <c r="A377" s="2" t="s">
        <v>333</v>
      </c>
    </row>
    <row r="378" spans="1:11" x14ac:dyDescent="0.45">
      <c r="B378" s="11" t="s">
        <v>195</v>
      </c>
      <c r="C378" s="11" t="s">
        <v>8</v>
      </c>
      <c r="D378" s="11" t="s">
        <v>334</v>
      </c>
      <c r="E378" s="11" t="s">
        <v>335</v>
      </c>
      <c r="F378" s="11" t="s">
        <v>11</v>
      </c>
      <c r="G378" s="11" t="s">
        <v>11</v>
      </c>
      <c r="H378" s="11" t="s">
        <v>336</v>
      </c>
      <c r="I378" s="11" t="s">
        <v>13</v>
      </c>
      <c r="J378" s="12">
        <v>2404.8000000000002</v>
      </c>
      <c r="K378" s="12">
        <v>2404.8000000000002</v>
      </c>
    </row>
    <row r="379" spans="1:11" x14ac:dyDescent="0.45">
      <c r="A379" s="7" t="s">
        <v>337</v>
      </c>
      <c r="J379" s="13">
        <f>J378</f>
        <v>2404.8000000000002</v>
      </c>
    </row>
    <row r="380" spans="1:11" x14ac:dyDescent="0.45">
      <c r="A380" s="2" t="s">
        <v>338</v>
      </c>
    </row>
    <row r="381" spans="1:11" x14ac:dyDescent="0.45">
      <c r="B381" s="11" t="s">
        <v>7</v>
      </c>
      <c r="C381" s="11" t="s">
        <v>8</v>
      </c>
      <c r="D381" s="11" t="s">
        <v>339</v>
      </c>
      <c r="E381" s="11" t="s">
        <v>340</v>
      </c>
      <c r="F381" s="11" t="s">
        <v>11</v>
      </c>
      <c r="G381" s="11" t="s">
        <v>11</v>
      </c>
      <c r="H381" s="11" t="s">
        <v>341</v>
      </c>
      <c r="I381" s="11" t="s">
        <v>13</v>
      </c>
      <c r="J381" s="12">
        <v>79.95</v>
      </c>
      <c r="K381" s="12">
        <v>79.95</v>
      </c>
    </row>
    <row r="382" spans="1:11" x14ac:dyDescent="0.45">
      <c r="B382" s="11" t="s">
        <v>42</v>
      </c>
      <c r="C382" s="11" t="s">
        <v>8</v>
      </c>
      <c r="D382" s="11" t="s">
        <v>161</v>
      </c>
      <c r="E382" s="11" t="s">
        <v>271</v>
      </c>
      <c r="F382" s="11" t="s">
        <v>11</v>
      </c>
      <c r="G382" s="11" t="s">
        <v>11</v>
      </c>
      <c r="H382" s="11" t="s">
        <v>342</v>
      </c>
      <c r="I382" s="11" t="s">
        <v>13</v>
      </c>
      <c r="J382" s="12">
        <v>0</v>
      </c>
      <c r="K382" s="12">
        <v>79.95</v>
      </c>
    </row>
    <row r="383" spans="1:11" x14ac:dyDescent="0.45">
      <c r="B383" s="11" t="s">
        <v>14</v>
      </c>
      <c r="C383" s="11" t="s">
        <v>8</v>
      </c>
      <c r="D383" s="11" t="s">
        <v>343</v>
      </c>
      <c r="E383" s="11" t="s">
        <v>340</v>
      </c>
      <c r="F383" s="11" t="s">
        <v>11</v>
      </c>
      <c r="G383" s="11" t="s">
        <v>11</v>
      </c>
      <c r="H383" s="11" t="s">
        <v>341</v>
      </c>
      <c r="I383" s="11" t="s">
        <v>13</v>
      </c>
      <c r="J383" s="12">
        <v>79.95</v>
      </c>
      <c r="K383" s="12">
        <v>159.9</v>
      </c>
    </row>
    <row r="384" spans="1:11" x14ac:dyDescent="0.45">
      <c r="B384" s="11" t="s">
        <v>195</v>
      </c>
      <c r="C384" s="11" t="s">
        <v>8</v>
      </c>
      <c r="D384" s="11" t="s">
        <v>344</v>
      </c>
      <c r="E384" s="11" t="s">
        <v>340</v>
      </c>
      <c r="F384" s="11" t="s">
        <v>11</v>
      </c>
      <c r="G384" s="11" t="s">
        <v>11</v>
      </c>
      <c r="H384" s="11" t="s">
        <v>341</v>
      </c>
      <c r="I384" s="11" t="s">
        <v>13</v>
      </c>
      <c r="J384" s="12">
        <v>79.95</v>
      </c>
      <c r="K384" s="12">
        <v>239.85000000000002</v>
      </c>
    </row>
    <row r="385" spans="1:11" x14ac:dyDescent="0.45">
      <c r="B385" s="11" t="s">
        <v>172</v>
      </c>
      <c r="C385" s="11" t="s">
        <v>8</v>
      </c>
      <c r="D385" s="11" t="s">
        <v>345</v>
      </c>
      <c r="E385" s="11" t="s">
        <v>340</v>
      </c>
      <c r="F385" s="11" t="s">
        <v>11</v>
      </c>
      <c r="G385" s="11" t="s">
        <v>11</v>
      </c>
      <c r="H385" s="11" t="s">
        <v>341</v>
      </c>
      <c r="I385" s="11" t="s">
        <v>13</v>
      </c>
      <c r="J385" s="12">
        <v>79.95</v>
      </c>
      <c r="K385" s="12">
        <v>319.8</v>
      </c>
    </row>
    <row r="386" spans="1:11" x14ac:dyDescent="0.45">
      <c r="A386" s="7" t="s">
        <v>346</v>
      </c>
      <c r="J386" s="13">
        <f>J381+J382+J383+J384+J385</f>
        <v>319.8</v>
      </c>
    </row>
    <row r="387" spans="1:11" x14ac:dyDescent="0.45">
      <c r="A387" s="6" t="s">
        <v>347</v>
      </c>
      <c r="J387" s="13">
        <f>J327+J331+J337+J345+J349+J361+J366+J370+J376+J379+J386</f>
        <v>6500.1500000000005</v>
      </c>
    </row>
    <row r="388" spans="1:11" x14ac:dyDescent="0.45">
      <c r="A388" s="3" t="s">
        <v>348</v>
      </c>
      <c r="J388" s="13">
        <f>J297+J324+J387</f>
        <v>22943.180000000004</v>
      </c>
    </row>
    <row r="389" spans="1:11" x14ac:dyDescent="0.45">
      <c r="A389" s="2" t="s">
        <v>349</v>
      </c>
    </row>
    <row r="390" spans="1:11" x14ac:dyDescent="0.45">
      <c r="A390" s="2" t="s">
        <v>350</v>
      </c>
    </row>
    <row r="391" spans="1:11" x14ac:dyDescent="0.45">
      <c r="B391" s="11" t="s">
        <v>135</v>
      </c>
      <c r="C391" s="11" t="s">
        <v>8</v>
      </c>
      <c r="D391" s="11" t="s">
        <v>184</v>
      </c>
      <c r="E391" s="11" t="s">
        <v>307</v>
      </c>
      <c r="F391" s="11" t="s">
        <v>11</v>
      </c>
      <c r="G391" s="11" t="s">
        <v>11</v>
      </c>
      <c r="H391" s="11" t="s">
        <v>156</v>
      </c>
      <c r="I391" s="11" t="s">
        <v>13</v>
      </c>
      <c r="J391" s="12">
        <v>3000</v>
      </c>
      <c r="K391" s="12">
        <v>3000</v>
      </c>
    </row>
    <row r="392" spans="1:11" x14ac:dyDescent="0.45">
      <c r="B392" s="11" t="s">
        <v>135</v>
      </c>
      <c r="C392" s="11" t="s">
        <v>8</v>
      </c>
      <c r="D392" s="11" t="s">
        <v>184</v>
      </c>
      <c r="E392" s="11" t="s">
        <v>307</v>
      </c>
      <c r="F392" s="11" t="s">
        <v>11</v>
      </c>
      <c r="G392" s="11" t="s">
        <v>11</v>
      </c>
      <c r="H392" s="11" t="s">
        <v>351</v>
      </c>
      <c r="I392" s="11" t="s">
        <v>13</v>
      </c>
      <c r="J392" s="12">
        <v>30</v>
      </c>
      <c r="K392" s="12">
        <v>3030</v>
      </c>
    </row>
    <row r="393" spans="1:11" x14ac:dyDescent="0.45">
      <c r="B393" s="11" t="s">
        <v>135</v>
      </c>
      <c r="C393" s="11" t="s">
        <v>8</v>
      </c>
      <c r="D393" s="11" t="s">
        <v>184</v>
      </c>
      <c r="E393" s="11" t="s">
        <v>307</v>
      </c>
      <c r="F393" s="11" t="s">
        <v>11</v>
      </c>
      <c r="G393" s="11" t="s">
        <v>11</v>
      </c>
      <c r="H393" s="11" t="s">
        <v>352</v>
      </c>
      <c r="I393" s="11" t="s">
        <v>13</v>
      </c>
      <c r="J393" s="12">
        <v>19.5</v>
      </c>
      <c r="K393" s="12">
        <v>3049.5</v>
      </c>
    </row>
    <row r="394" spans="1:11" x14ac:dyDescent="0.45">
      <c r="B394" s="11" t="s">
        <v>135</v>
      </c>
      <c r="C394" s="11" t="s">
        <v>8</v>
      </c>
      <c r="D394" s="11" t="s">
        <v>184</v>
      </c>
      <c r="E394" s="11" t="s">
        <v>307</v>
      </c>
      <c r="F394" s="11" t="s">
        <v>11</v>
      </c>
      <c r="G394" s="11" t="s">
        <v>11</v>
      </c>
      <c r="H394" s="11" t="s">
        <v>353</v>
      </c>
      <c r="I394" s="11" t="s">
        <v>13</v>
      </c>
      <c r="J394" s="12">
        <v>38.22</v>
      </c>
      <c r="K394" s="12">
        <v>3087.72</v>
      </c>
    </row>
    <row r="395" spans="1:11" x14ac:dyDescent="0.45">
      <c r="B395" s="11" t="s">
        <v>135</v>
      </c>
      <c r="C395" s="11" t="s">
        <v>8</v>
      </c>
      <c r="D395" s="11" t="s">
        <v>184</v>
      </c>
      <c r="E395" s="11" t="s">
        <v>307</v>
      </c>
      <c r="F395" s="11" t="s">
        <v>11</v>
      </c>
      <c r="G395" s="11" t="s">
        <v>11</v>
      </c>
      <c r="H395" s="11" t="s">
        <v>180</v>
      </c>
      <c r="I395" s="11" t="s">
        <v>13</v>
      </c>
      <c r="J395" s="12">
        <v>-29.25</v>
      </c>
      <c r="K395" s="12">
        <v>3058.47</v>
      </c>
    </row>
    <row r="396" spans="1:11" x14ac:dyDescent="0.45">
      <c r="B396" s="11" t="s">
        <v>135</v>
      </c>
      <c r="C396" s="11" t="s">
        <v>8</v>
      </c>
      <c r="D396" s="11" t="s">
        <v>184</v>
      </c>
      <c r="E396" s="11" t="s">
        <v>307</v>
      </c>
      <c r="F396" s="11" t="s">
        <v>11</v>
      </c>
      <c r="G396" s="11" t="s">
        <v>11</v>
      </c>
      <c r="H396" s="11" t="s">
        <v>204</v>
      </c>
      <c r="I396" s="11" t="s">
        <v>13</v>
      </c>
      <c r="J396" s="12">
        <v>-106.2</v>
      </c>
      <c r="K396" s="12">
        <v>2952.27</v>
      </c>
    </row>
    <row r="397" spans="1:11" x14ac:dyDescent="0.45">
      <c r="B397" s="11" t="s">
        <v>135</v>
      </c>
      <c r="C397" s="11" t="s">
        <v>8</v>
      </c>
      <c r="D397" s="11" t="s">
        <v>184</v>
      </c>
      <c r="E397" s="11" t="s">
        <v>307</v>
      </c>
      <c r="F397" s="11" t="s">
        <v>11</v>
      </c>
      <c r="G397" s="11" t="s">
        <v>11</v>
      </c>
      <c r="H397" s="11" t="s">
        <v>153</v>
      </c>
      <c r="I397" s="11" t="s">
        <v>13</v>
      </c>
      <c r="J397" s="12">
        <v>-44.22</v>
      </c>
      <c r="K397" s="12">
        <v>2908.05</v>
      </c>
    </row>
    <row r="398" spans="1:11" x14ac:dyDescent="0.45">
      <c r="B398" s="11" t="s">
        <v>135</v>
      </c>
      <c r="C398" s="11" t="s">
        <v>8</v>
      </c>
      <c r="D398" s="11" t="s">
        <v>184</v>
      </c>
      <c r="E398" s="11" t="s">
        <v>307</v>
      </c>
      <c r="F398" s="11" t="s">
        <v>11</v>
      </c>
      <c r="G398" s="11" t="s">
        <v>11</v>
      </c>
      <c r="H398" s="11" t="s">
        <v>154</v>
      </c>
      <c r="I398" s="11" t="s">
        <v>13</v>
      </c>
      <c r="J398" s="12">
        <v>-189.07</v>
      </c>
      <c r="K398" s="12">
        <v>2718.98</v>
      </c>
    </row>
    <row r="399" spans="1:11" x14ac:dyDescent="0.45">
      <c r="B399" s="11" t="s">
        <v>7</v>
      </c>
      <c r="C399" s="11" t="s">
        <v>8</v>
      </c>
      <c r="D399" s="11" t="s">
        <v>161</v>
      </c>
      <c r="E399" s="11" t="s">
        <v>162</v>
      </c>
      <c r="F399" s="11" t="s">
        <v>11</v>
      </c>
      <c r="G399" s="11" t="s">
        <v>11</v>
      </c>
      <c r="H399" s="11" t="s">
        <v>354</v>
      </c>
      <c r="I399" s="11" t="s">
        <v>26</v>
      </c>
      <c r="J399" s="12">
        <v>495.82</v>
      </c>
      <c r="K399" s="12">
        <v>3214.8</v>
      </c>
    </row>
    <row r="400" spans="1:11" x14ac:dyDescent="0.45">
      <c r="B400" s="11" t="s">
        <v>41</v>
      </c>
      <c r="C400" s="11" t="s">
        <v>8</v>
      </c>
      <c r="D400" s="11" t="s">
        <v>161</v>
      </c>
      <c r="E400" s="11" t="s">
        <v>206</v>
      </c>
      <c r="F400" s="11" t="s">
        <v>11</v>
      </c>
      <c r="G400" s="11" t="s">
        <v>11</v>
      </c>
      <c r="H400" s="11" t="s">
        <v>355</v>
      </c>
      <c r="I400" s="11" t="s">
        <v>13</v>
      </c>
      <c r="J400" s="12">
        <v>106.2</v>
      </c>
      <c r="K400" s="12">
        <v>3321</v>
      </c>
    </row>
    <row r="401" spans="1:11" x14ac:dyDescent="0.45">
      <c r="B401" s="11" t="s">
        <v>164</v>
      </c>
      <c r="C401" s="11" t="s">
        <v>8</v>
      </c>
      <c r="D401" s="11" t="s">
        <v>161</v>
      </c>
      <c r="E401" s="11" t="s">
        <v>162</v>
      </c>
      <c r="F401" s="11" t="s">
        <v>11</v>
      </c>
      <c r="G401" s="11" t="s">
        <v>11</v>
      </c>
      <c r="H401" s="11" t="s">
        <v>354</v>
      </c>
      <c r="I401" s="11" t="s">
        <v>26</v>
      </c>
      <c r="J401" s="12">
        <v>0</v>
      </c>
      <c r="K401" s="12">
        <v>3321</v>
      </c>
    </row>
    <row r="402" spans="1:11" x14ac:dyDescent="0.45">
      <c r="B402" s="11" t="s">
        <v>165</v>
      </c>
      <c r="C402" s="11" t="s">
        <v>8</v>
      </c>
      <c r="D402" s="11" t="s">
        <v>150</v>
      </c>
      <c r="E402" s="11" t="s">
        <v>206</v>
      </c>
      <c r="F402" s="11" t="s">
        <v>11</v>
      </c>
      <c r="G402" s="11" t="s">
        <v>11</v>
      </c>
      <c r="H402" s="11" t="s">
        <v>355</v>
      </c>
      <c r="I402" s="11" t="s">
        <v>13</v>
      </c>
      <c r="J402" s="11"/>
      <c r="K402" s="12">
        <v>3321</v>
      </c>
    </row>
    <row r="403" spans="1:11" x14ac:dyDescent="0.45">
      <c r="B403" s="11" t="s">
        <v>165</v>
      </c>
      <c r="C403" s="11" t="s">
        <v>8</v>
      </c>
      <c r="D403" s="11" t="s">
        <v>161</v>
      </c>
      <c r="E403" s="11" t="s">
        <v>162</v>
      </c>
      <c r="F403" s="11" t="s">
        <v>11</v>
      </c>
      <c r="G403" s="11" t="s">
        <v>11</v>
      </c>
      <c r="H403" s="11" t="s">
        <v>356</v>
      </c>
      <c r="I403" s="11" t="s">
        <v>26</v>
      </c>
      <c r="J403" s="11"/>
      <c r="K403" s="12">
        <v>3321</v>
      </c>
    </row>
    <row r="404" spans="1:11" x14ac:dyDescent="0.45">
      <c r="B404" s="11" t="s">
        <v>167</v>
      </c>
      <c r="C404" s="11" t="s">
        <v>8</v>
      </c>
      <c r="D404" s="11" t="s">
        <v>184</v>
      </c>
      <c r="E404" s="11" t="s">
        <v>307</v>
      </c>
      <c r="F404" s="11" t="s">
        <v>11</v>
      </c>
      <c r="G404" s="11" t="s">
        <v>11</v>
      </c>
      <c r="H404" s="11" t="s">
        <v>168</v>
      </c>
      <c r="I404" s="11" t="s">
        <v>13</v>
      </c>
      <c r="J404" s="12">
        <v>3000</v>
      </c>
      <c r="K404" s="12">
        <v>6321</v>
      </c>
    </row>
    <row r="405" spans="1:11" x14ac:dyDescent="0.45">
      <c r="B405" s="11" t="s">
        <v>167</v>
      </c>
      <c r="C405" s="11" t="s">
        <v>8</v>
      </c>
      <c r="D405" s="11" t="s">
        <v>184</v>
      </c>
      <c r="E405" s="11" t="s">
        <v>307</v>
      </c>
      <c r="F405" s="11" t="s">
        <v>11</v>
      </c>
      <c r="G405" s="11" t="s">
        <v>11</v>
      </c>
      <c r="H405" s="11" t="s">
        <v>180</v>
      </c>
      <c r="I405" s="11" t="s">
        <v>13</v>
      </c>
      <c r="J405" s="12">
        <v>-29.25</v>
      </c>
      <c r="K405" s="12">
        <v>6291.75</v>
      </c>
    </row>
    <row r="406" spans="1:11" x14ac:dyDescent="0.45">
      <c r="B406" s="11" t="s">
        <v>167</v>
      </c>
      <c r="C406" s="11" t="s">
        <v>8</v>
      </c>
      <c r="D406" s="11" t="s">
        <v>184</v>
      </c>
      <c r="E406" s="11" t="s">
        <v>307</v>
      </c>
      <c r="F406" s="11" t="s">
        <v>11</v>
      </c>
      <c r="G406" s="11" t="s">
        <v>11</v>
      </c>
      <c r="H406" s="11" t="s">
        <v>204</v>
      </c>
      <c r="I406" s="11" t="s">
        <v>13</v>
      </c>
      <c r="J406" s="12">
        <v>-106.2</v>
      </c>
      <c r="K406" s="12">
        <v>6185.55</v>
      </c>
    </row>
    <row r="407" spans="1:11" x14ac:dyDescent="0.45">
      <c r="B407" s="11" t="s">
        <v>167</v>
      </c>
      <c r="C407" s="11" t="s">
        <v>8</v>
      </c>
      <c r="D407" s="11" t="s">
        <v>184</v>
      </c>
      <c r="E407" s="11" t="s">
        <v>307</v>
      </c>
      <c r="F407" s="11" t="s">
        <v>11</v>
      </c>
      <c r="G407" s="11" t="s">
        <v>11</v>
      </c>
      <c r="H407" s="11" t="s">
        <v>153</v>
      </c>
      <c r="I407" s="11" t="s">
        <v>13</v>
      </c>
      <c r="J407" s="12">
        <v>-43.94</v>
      </c>
      <c r="K407" s="12">
        <v>6141.6100000000006</v>
      </c>
    </row>
    <row r="408" spans="1:11" x14ac:dyDescent="0.45">
      <c r="B408" s="11" t="s">
        <v>167</v>
      </c>
      <c r="C408" s="11" t="s">
        <v>8</v>
      </c>
      <c r="D408" s="11" t="s">
        <v>184</v>
      </c>
      <c r="E408" s="11" t="s">
        <v>307</v>
      </c>
      <c r="F408" s="11" t="s">
        <v>11</v>
      </c>
      <c r="G408" s="11" t="s">
        <v>11</v>
      </c>
      <c r="H408" s="11" t="s">
        <v>154</v>
      </c>
      <c r="I408" s="11" t="s">
        <v>13</v>
      </c>
      <c r="J408" s="12">
        <v>-187.86</v>
      </c>
      <c r="K408" s="12">
        <v>5953.7500000000009</v>
      </c>
    </row>
    <row r="409" spans="1:11" x14ac:dyDescent="0.45">
      <c r="B409" s="11" t="s">
        <v>174</v>
      </c>
      <c r="C409" s="11" t="s">
        <v>8</v>
      </c>
      <c r="D409" s="11" t="s">
        <v>161</v>
      </c>
      <c r="E409" s="11" t="s">
        <v>162</v>
      </c>
      <c r="F409" s="11" t="s">
        <v>11</v>
      </c>
      <c r="G409" s="11" t="s">
        <v>11</v>
      </c>
      <c r="H409" s="11" t="s">
        <v>354</v>
      </c>
      <c r="I409" s="11" t="s">
        <v>26</v>
      </c>
      <c r="J409" s="12">
        <v>492.84</v>
      </c>
      <c r="K409" s="12">
        <v>6446.5900000000011</v>
      </c>
    </row>
    <row r="410" spans="1:11" x14ac:dyDescent="0.45">
      <c r="B410" s="11" t="s">
        <v>174</v>
      </c>
      <c r="C410" s="11" t="s">
        <v>8</v>
      </c>
      <c r="D410" s="11" t="s">
        <v>161</v>
      </c>
      <c r="E410" s="11" t="s">
        <v>206</v>
      </c>
      <c r="F410" s="11" t="s">
        <v>11</v>
      </c>
      <c r="G410" s="11" t="s">
        <v>11</v>
      </c>
      <c r="H410" s="11" t="s">
        <v>355</v>
      </c>
      <c r="I410" s="11" t="s">
        <v>13</v>
      </c>
      <c r="J410" s="12">
        <v>106.2</v>
      </c>
      <c r="K410" s="12">
        <v>6552.7900000000009</v>
      </c>
    </row>
    <row r="411" spans="1:11" x14ac:dyDescent="0.45">
      <c r="A411" s="6" t="s">
        <v>357</v>
      </c>
      <c r="J411" s="13">
        <f>J391+J392+J393+J394+J395+J396+J397+J398+J399+J400+J401+J402+J403+J404+J405+J406+J407+J408+J409+J410</f>
        <v>6552.7900000000009</v>
      </c>
    </row>
    <row r="412" spans="1:11" x14ac:dyDescent="0.45">
      <c r="A412" s="3" t="s">
        <v>358</v>
      </c>
      <c r="J412" s="13">
        <f>J411</f>
        <v>6552.7900000000009</v>
      </c>
    </row>
    <row r="413" spans="1:11" x14ac:dyDescent="0.45">
      <c r="A413" s="2" t="s">
        <v>359</v>
      </c>
    </row>
    <row r="414" spans="1:11" x14ac:dyDescent="0.45">
      <c r="A414" s="2" t="s">
        <v>360</v>
      </c>
    </row>
    <row r="415" spans="1:11" x14ac:dyDescent="0.45">
      <c r="B415" s="11" t="s">
        <v>94</v>
      </c>
      <c r="C415" s="11" t="s">
        <v>24</v>
      </c>
      <c r="D415" s="11" t="s">
        <v>11</v>
      </c>
      <c r="E415" s="11" t="s">
        <v>11</v>
      </c>
      <c r="F415" s="11" t="s">
        <v>11</v>
      </c>
      <c r="G415" s="11" t="s">
        <v>11</v>
      </c>
      <c r="H415" s="11" t="s">
        <v>361</v>
      </c>
      <c r="I415" s="11" t="s">
        <v>26</v>
      </c>
      <c r="J415" s="12">
        <v>-579</v>
      </c>
      <c r="K415" s="12">
        <v>-579</v>
      </c>
    </row>
    <row r="416" spans="1:11" x14ac:dyDescent="0.45">
      <c r="A416" s="6" t="s">
        <v>362</v>
      </c>
      <c r="J416" s="13">
        <f>J415</f>
        <v>-579</v>
      </c>
    </row>
    <row r="417" spans="1:11" x14ac:dyDescent="0.45">
      <c r="A417" s="3" t="s">
        <v>363</v>
      </c>
      <c r="J417" s="13">
        <f>J416</f>
        <v>-579</v>
      </c>
    </row>
    <row r="418" spans="1:11" x14ac:dyDescent="0.45">
      <c r="A418" s="4" t="s">
        <v>364</v>
      </c>
      <c r="J418" s="13">
        <f>J225+J230+J388+J412+J417</f>
        <v>36861.560000000005</v>
      </c>
    </row>
    <row r="419" spans="1:11" x14ac:dyDescent="0.45">
      <c r="A419" s="2" t="s">
        <v>365</v>
      </c>
    </row>
    <row r="420" spans="1:11" x14ac:dyDescent="0.45">
      <c r="A420" s="2" t="s">
        <v>366</v>
      </c>
    </row>
    <row r="421" spans="1:11" x14ac:dyDescent="0.45">
      <c r="A421" s="2" t="s">
        <v>367</v>
      </c>
    </row>
    <row r="422" spans="1:11" x14ac:dyDescent="0.45">
      <c r="B422" s="11" t="s">
        <v>14</v>
      </c>
      <c r="C422" s="11" t="s">
        <v>8</v>
      </c>
      <c r="D422" s="11" t="s">
        <v>368</v>
      </c>
      <c r="E422" s="11" t="s">
        <v>369</v>
      </c>
      <c r="F422" s="11" t="s">
        <v>11</v>
      </c>
      <c r="G422" s="11" t="s">
        <v>11</v>
      </c>
      <c r="H422" s="11" t="s">
        <v>370</v>
      </c>
      <c r="I422" s="11" t="s">
        <v>13</v>
      </c>
      <c r="J422" s="12">
        <v>30955.17</v>
      </c>
      <c r="K422" s="12">
        <v>30955.17</v>
      </c>
    </row>
    <row r="423" spans="1:11" x14ac:dyDescent="0.45">
      <c r="B423" s="11" t="s">
        <v>14</v>
      </c>
      <c r="C423" s="11" t="s">
        <v>8</v>
      </c>
      <c r="D423" s="11" t="s">
        <v>368</v>
      </c>
      <c r="E423" s="11" t="s">
        <v>369</v>
      </c>
      <c r="F423" s="11" t="s">
        <v>11</v>
      </c>
      <c r="G423" s="11" t="s">
        <v>11</v>
      </c>
      <c r="H423" s="11" t="s">
        <v>371</v>
      </c>
      <c r="I423" s="11" t="s">
        <v>13</v>
      </c>
      <c r="J423" s="12">
        <v>1000</v>
      </c>
      <c r="K423" s="12">
        <v>31955.17</v>
      </c>
    </row>
    <row r="424" spans="1:11" x14ac:dyDescent="0.45">
      <c r="A424" s="6" t="s">
        <v>372</v>
      </c>
      <c r="J424" s="13">
        <f>J422+J423</f>
        <v>31955.17</v>
      </c>
    </row>
    <row r="425" spans="1:11" x14ac:dyDescent="0.45">
      <c r="A425" s="2" t="s">
        <v>373</v>
      </c>
    </row>
    <row r="426" spans="1:11" x14ac:dyDescent="0.45">
      <c r="B426" s="11" t="s">
        <v>7</v>
      </c>
      <c r="C426" s="11" t="s">
        <v>8</v>
      </c>
      <c r="D426" s="11" t="s">
        <v>374</v>
      </c>
      <c r="E426" s="11" t="s">
        <v>375</v>
      </c>
      <c r="F426" s="11" t="s">
        <v>11</v>
      </c>
      <c r="G426" s="11" t="s">
        <v>11</v>
      </c>
      <c r="H426" s="11" t="s">
        <v>376</v>
      </c>
      <c r="I426" s="11" t="s">
        <v>13</v>
      </c>
      <c r="J426" s="12">
        <v>26101.4</v>
      </c>
      <c r="K426" s="12">
        <v>26101.4</v>
      </c>
    </row>
    <row r="427" spans="1:11" x14ac:dyDescent="0.45">
      <c r="A427" s="6" t="s">
        <v>379</v>
      </c>
      <c r="J427" s="13">
        <f>J426</f>
        <v>26101.4</v>
      </c>
    </row>
    <row r="428" spans="1:11" x14ac:dyDescent="0.45">
      <c r="A428" s="3" t="s">
        <v>380</v>
      </c>
      <c r="J428" s="13">
        <f>J424+J427</f>
        <v>58056.57</v>
      </c>
    </row>
    <row r="429" spans="1:11" x14ac:dyDescent="0.45">
      <c r="A429" s="2" t="s">
        <v>381</v>
      </c>
    </row>
    <row r="430" spans="1:11" x14ac:dyDescent="0.45">
      <c r="A430" s="2" t="s">
        <v>382</v>
      </c>
    </row>
    <row r="431" spans="1:11" x14ac:dyDescent="0.45">
      <c r="B431" s="11" t="s">
        <v>14</v>
      </c>
      <c r="C431" s="11" t="s">
        <v>8</v>
      </c>
      <c r="D431" s="11" t="s">
        <v>383</v>
      </c>
      <c r="E431" s="11" t="s">
        <v>384</v>
      </c>
      <c r="F431" s="11" t="s">
        <v>11</v>
      </c>
      <c r="G431" s="11" t="s">
        <v>11</v>
      </c>
      <c r="H431" s="11" t="s">
        <v>385</v>
      </c>
      <c r="I431" s="11" t="s">
        <v>13</v>
      </c>
      <c r="J431" s="12">
        <v>44273.27</v>
      </c>
      <c r="K431" s="12">
        <v>44273.27</v>
      </c>
    </row>
    <row r="432" spans="1:11" x14ac:dyDescent="0.45">
      <c r="A432" s="6" t="s">
        <v>386</v>
      </c>
      <c r="J432" s="13">
        <f>J431</f>
        <v>44273.27</v>
      </c>
    </row>
    <row r="433" spans="1:11" x14ac:dyDescent="0.45">
      <c r="A433" s="2" t="s">
        <v>387</v>
      </c>
    </row>
    <row r="434" spans="1:11" x14ac:dyDescent="0.45">
      <c r="B434" s="11" t="s">
        <v>7</v>
      </c>
      <c r="C434" s="11" t="s">
        <v>8</v>
      </c>
      <c r="D434" s="11" t="s">
        <v>374</v>
      </c>
      <c r="E434" s="11" t="s">
        <v>375</v>
      </c>
      <c r="F434" s="11" t="s">
        <v>11</v>
      </c>
      <c r="G434" s="11" t="s">
        <v>11</v>
      </c>
      <c r="H434" s="11" t="s">
        <v>388</v>
      </c>
      <c r="I434" s="11" t="s">
        <v>13</v>
      </c>
      <c r="J434" s="12">
        <v>13784.6</v>
      </c>
      <c r="K434" s="12">
        <v>13784.6</v>
      </c>
    </row>
    <row r="435" spans="1:11" x14ac:dyDescent="0.45">
      <c r="A435" s="6" t="s">
        <v>389</v>
      </c>
      <c r="J435" s="13">
        <f>J434</f>
        <v>13784.6</v>
      </c>
    </row>
    <row r="436" spans="1:11" x14ac:dyDescent="0.45">
      <c r="A436" s="3" t="s">
        <v>390</v>
      </c>
      <c r="J436" s="13">
        <f>J432+J435</f>
        <v>58057.869999999995</v>
      </c>
    </row>
    <row r="437" spans="1:11" x14ac:dyDescent="0.45">
      <c r="A437" s="2" t="s">
        <v>391</v>
      </c>
    </row>
    <row r="438" spans="1:11" x14ac:dyDescent="0.45">
      <c r="B438" s="11" t="s">
        <v>195</v>
      </c>
      <c r="C438" s="11" t="s">
        <v>8</v>
      </c>
      <c r="D438" s="11" t="s">
        <v>392</v>
      </c>
      <c r="E438" s="11" t="s">
        <v>29</v>
      </c>
      <c r="F438" s="11" t="s">
        <v>11</v>
      </c>
      <c r="G438" s="11" t="s">
        <v>11</v>
      </c>
      <c r="H438" s="11" t="s">
        <v>393</v>
      </c>
      <c r="I438" s="11" t="s">
        <v>13</v>
      </c>
      <c r="J438" s="12">
        <v>742</v>
      </c>
      <c r="K438" s="12">
        <v>742</v>
      </c>
    </row>
    <row r="439" spans="1:11" x14ac:dyDescent="0.45">
      <c r="A439" s="3" t="s">
        <v>394</v>
      </c>
      <c r="J439" s="13">
        <f>J438</f>
        <v>742</v>
      </c>
    </row>
    <row r="440" spans="1:11" x14ac:dyDescent="0.45">
      <c r="A440" s="2" t="s">
        <v>395</v>
      </c>
    </row>
    <row r="441" spans="1:11" x14ac:dyDescent="0.45">
      <c r="B441" s="11" t="s">
        <v>41</v>
      </c>
      <c r="C441" s="11" t="s">
        <v>8</v>
      </c>
      <c r="D441" s="11" t="s">
        <v>161</v>
      </c>
      <c r="E441" s="11" t="s">
        <v>396</v>
      </c>
      <c r="F441" s="11" t="s">
        <v>11</v>
      </c>
      <c r="G441" s="11" t="s">
        <v>11</v>
      </c>
      <c r="H441" s="11" t="s">
        <v>397</v>
      </c>
      <c r="I441" s="11" t="s">
        <v>13</v>
      </c>
      <c r="J441" s="12">
        <v>12.01</v>
      </c>
      <c r="K441" s="12">
        <v>12.01</v>
      </c>
    </row>
    <row r="442" spans="1:11" x14ac:dyDescent="0.45">
      <c r="B442" s="11" t="s">
        <v>41</v>
      </c>
      <c r="C442" s="11" t="s">
        <v>8</v>
      </c>
      <c r="D442" s="11" t="s">
        <v>161</v>
      </c>
      <c r="E442" s="11" t="s">
        <v>398</v>
      </c>
      <c r="F442" s="11" t="s">
        <v>11</v>
      </c>
      <c r="G442" s="11" t="s">
        <v>11</v>
      </c>
      <c r="H442" s="11" t="s">
        <v>399</v>
      </c>
      <c r="I442" s="11" t="s">
        <v>13</v>
      </c>
      <c r="J442" s="12">
        <v>161.57</v>
      </c>
      <c r="K442" s="12">
        <v>173.57999999999998</v>
      </c>
    </row>
    <row r="443" spans="1:11" x14ac:dyDescent="0.45">
      <c r="B443" s="11" t="s">
        <v>14</v>
      </c>
      <c r="C443" s="11" t="s">
        <v>8</v>
      </c>
      <c r="D443" s="11" t="s">
        <v>150</v>
      </c>
      <c r="E443" s="11" t="s">
        <v>396</v>
      </c>
      <c r="F443" s="11" t="s">
        <v>11</v>
      </c>
      <c r="G443" s="11" t="s">
        <v>11</v>
      </c>
      <c r="H443" s="11" t="s">
        <v>397</v>
      </c>
      <c r="I443" s="11" t="s">
        <v>13</v>
      </c>
      <c r="J443" s="12">
        <v>11.73</v>
      </c>
      <c r="K443" s="12">
        <v>185.30999999999997</v>
      </c>
    </row>
    <row r="444" spans="1:11" x14ac:dyDescent="0.45">
      <c r="B444" s="11" t="s">
        <v>14</v>
      </c>
      <c r="C444" s="11" t="s">
        <v>8</v>
      </c>
      <c r="D444" s="11" t="s">
        <v>150</v>
      </c>
      <c r="E444" s="11" t="s">
        <v>398</v>
      </c>
      <c r="F444" s="11" t="s">
        <v>11</v>
      </c>
      <c r="G444" s="11" t="s">
        <v>11</v>
      </c>
      <c r="H444" s="11" t="s">
        <v>399</v>
      </c>
      <c r="I444" s="11" t="s">
        <v>13</v>
      </c>
      <c r="J444" s="12">
        <v>162.47</v>
      </c>
      <c r="K444" s="12">
        <v>347.78</v>
      </c>
    </row>
    <row r="445" spans="1:11" x14ac:dyDescent="0.45">
      <c r="B445" s="11" t="s">
        <v>165</v>
      </c>
      <c r="C445" s="11" t="s">
        <v>8</v>
      </c>
      <c r="D445" s="11" t="s">
        <v>150</v>
      </c>
      <c r="E445" s="11" t="s">
        <v>396</v>
      </c>
      <c r="F445" s="11" t="s">
        <v>11</v>
      </c>
      <c r="G445" s="11" t="s">
        <v>11</v>
      </c>
      <c r="H445" s="11" t="s">
        <v>397</v>
      </c>
      <c r="I445" s="11" t="s">
        <v>13</v>
      </c>
      <c r="J445" s="12">
        <v>11.6</v>
      </c>
      <c r="K445" s="12">
        <v>359.38</v>
      </c>
    </row>
    <row r="446" spans="1:11" x14ac:dyDescent="0.45">
      <c r="B446" s="11" t="s">
        <v>165</v>
      </c>
      <c r="C446" s="11" t="s">
        <v>8</v>
      </c>
      <c r="D446" s="11" t="s">
        <v>150</v>
      </c>
      <c r="E446" s="11" t="s">
        <v>398</v>
      </c>
      <c r="F446" s="11" t="s">
        <v>11</v>
      </c>
      <c r="G446" s="11" t="s">
        <v>11</v>
      </c>
      <c r="H446" s="11" t="s">
        <v>399</v>
      </c>
      <c r="I446" s="11" t="s">
        <v>13</v>
      </c>
      <c r="J446" s="12">
        <v>162.5</v>
      </c>
      <c r="K446" s="12">
        <v>521.88</v>
      </c>
    </row>
    <row r="447" spans="1:11" x14ac:dyDescent="0.45">
      <c r="B447" s="11" t="s">
        <v>174</v>
      </c>
      <c r="C447" s="11" t="s">
        <v>8</v>
      </c>
      <c r="D447" s="11" t="s">
        <v>161</v>
      </c>
      <c r="E447" s="11" t="s">
        <v>396</v>
      </c>
      <c r="F447" s="11" t="s">
        <v>11</v>
      </c>
      <c r="G447" s="11" t="s">
        <v>11</v>
      </c>
      <c r="H447" s="11" t="s">
        <v>397</v>
      </c>
      <c r="I447" s="11" t="s">
        <v>13</v>
      </c>
      <c r="J447" s="12">
        <v>11.72</v>
      </c>
      <c r="K447" s="12">
        <v>533.6</v>
      </c>
    </row>
    <row r="448" spans="1:11" x14ac:dyDescent="0.45">
      <c r="B448" s="11" t="s">
        <v>174</v>
      </c>
      <c r="C448" s="11" t="s">
        <v>8</v>
      </c>
      <c r="D448" s="11" t="s">
        <v>161</v>
      </c>
      <c r="E448" s="11" t="s">
        <v>398</v>
      </c>
      <c r="F448" s="11" t="s">
        <v>11</v>
      </c>
      <c r="G448" s="11" t="s">
        <v>11</v>
      </c>
      <c r="H448" s="11" t="s">
        <v>399</v>
      </c>
      <c r="I448" s="11" t="s">
        <v>13</v>
      </c>
      <c r="J448" s="12">
        <v>285.57</v>
      </c>
      <c r="K448" s="12">
        <v>819.17000000000007</v>
      </c>
    </row>
    <row r="449" spans="1:11" x14ac:dyDescent="0.45">
      <c r="A449" s="3" t="s">
        <v>400</v>
      </c>
      <c r="J449" s="13">
        <f>J441+J442+J443+J444+J445+J446+J447+J448</f>
        <v>819.17000000000007</v>
      </c>
    </row>
    <row r="450" spans="1:11" x14ac:dyDescent="0.45">
      <c r="A450" s="4" t="s">
        <v>401</v>
      </c>
      <c r="J450" s="13">
        <f>J428+J436+J439+J449</f>
        <v>117675.61</v>
      </c>
    </row>
    <row r="451" spans="1:11" x14ac:dyDescent="0.45">
      <c r="A451" s="2" t="s">
        <v>402</v>
      </c>
    </row>
    <row r="452" spans="1:11" x14ac:dyDescent="0.45">
      <c r="A452" s="2" t="s">
        <v>403</v>
      </c>
    </row>
    <row r="453" spans="1:11" x14ac:dyDescent="0.45">
      <c r="A453" s="2" t="s">
        <v>404</v>
      </c>
    </row>
    <row r="454" spans="1:11" x14ac:dyDescent="0.45">
      <c r="A454" s="2" t="s">
        <v>405</v>
      </c>
    </row>
    <row r="455" spans="1:11" x14ac:dyDescent="0.45">
      <c r="B455" s="11" t="s">
        <v>7</v>
      </c>
      <c r="C455" s="11" t="s">
        <v>8</v>
      </c>
      <c r="D455" s="11" t="s">
        <v>406</v>
      </c>
      <c r="E455" s="11" t="s">
        <v>407</v>
      </c>
      <c r="F455" s="11" t="s">
        <v>11</v>
      </c>
      <c r="G455" s="11" t="s">
        <v>11</v>
      </c>
      <c r="H455" s="11" t="s">
        <v>408</v>
      </c>
      <c r="I455" s="11" t="s">
        <v>13</v>
      </c>
      <c r="J455" s="12">
        <v>27.98</v>
      </c>
      <c r="K455" s="12">
        <v>27.98</v>
      </c>
    </row>
    <row r="456" spans="1:11" x14ac:dyDescent="0.45">
      <c r="B456" s="11" t="s">
        <v>7</v>
      </c>
      <c r="C456" s="11" t="s">
        <v>8</v>
      </c>
      <c r="D456" s="11" t="s">
        <v>409</v>
      </c>
      <c r="E456" s="11" t="s">
        <v>410</v>
      </c>
      <c r="F456" s="11" t="s">
        <v>11</v>
      </c>
      <c r="G456" s="11" t="s">
        <v>11</v>
      </c>
      <c r="H456" s="11" t="s">
        <v>11</v>
      </c>
      <c r="I456" s="11" t="s">
        <v>13</v>
      </c>
      <c r="J456" s="12">
        <v>209.94</v>
      </c>
      <c r="K456" s="12">
        <v>237.92</v>
      </c>
    </row>
    <row r="457" spans="1:11" x14ac:dyDescent="0.45">
      <c r="B457" s="11" t="s">
        <v>7</v>
      </c>
      <c r="C457" s="11" t="s">
        <v>8</v>
      </c>
      <c r="D457" s="11" t="s">
        <v>411</v>
      </c>
      <c r="E457" s="11" t="s">
        <v>412</v>
      </c>
      <c r="F457" s="11" t="s">
        <v>11</v>
      </c>
      <c r="G457" s="11" t="s">
        <v>11</v>
      </c>
      <c r="H457" s="11" t="s">
        <v>413</v>
      </c>
      <c r="I457" s="11" t="s">
        <v>13</v>
      </c>
      <c r="J457" s="12">
        <v>485</v>
      </c>
      <c r="K457" s="12">
        <v>722.92</v>
      </c>
    </row>
    <row r="458" spans="1:11" x14ac:dyDescent="0.45">
      <c r="B458" s="11" t="s">
        <v>7</v>
      </c>
      <c r="C458" s="11" t="s">
        <v>8</v>
      </c>
      <c r="D458" s="11" t="s">
        <v>309</v>
      </c>
      <c r="E458" s="11" t="s">
        <v>0</v>
      </c>
      <c r="F458" s="11" t="s">
        <v>11</v>
      </c>
      <c r="G458" s="11" t="s">
        <v>11</v>
      </c>
      <c r="H458" s="11" t="s">
        <v>310</v>
      </c>
      <c r="I458" s="11" t="s">
        <v>13</v>
      </c>
      <c r="J458" s="12">
        <v>12</v>
      </c>
      <c r="K458" s="12">
        <v>734.92</v>
      </c>
    </row>
    <row r="459" spans="1:11" x14ac:dyDescent="0.45">
      <c r="B459" s="11" t="s">
        <v>14</v>
      </c>
      <c r="C459" s="11" t="s">
        <v>8</v>
      </c>
      <c r="D459" s="11" t="s">
        <v>414</v>
      </c>
      <c r="E459" s="11" t="s">
        <v>407</v>
      </c>
      <c r="F459" s="11" t="s">
        <v>11</v>
      </c>
      <c r="G459" s="11" t="s">
        <v>11</v>
      </c>
      <c r="H459" s="11" t="s">
        <v>408</v>
      </c>
      <c r="I459" s="11" t="s">
        <v>13</v>
      </c>
      <c r="J459" s="12">
        <v>179.17</v>
      </c>
      <c r="K459" s="12">
        <v>914.08999999999992</v>
      </c>
    </row>
    <row r="460" spans="1:11" x14ac:dyDescent="0.45">
      <c r="B460" s="11" t="s">
        <v>14</v>
      </c>
      <c r="C460" s="11" t="s">
        <v>8</v>
      </c>
      <c r="D460" s="11" t="s">
        <v>415</v>
      </c>
      <c r="E460" s="11" t="s">
        <v>410</v>
      </c>
      <c r="F460" s="11" t="s">
        <v>11</v>
      </c>
      <c r="G460" s="11" t="s">
        <v>11</v>
      </c>
      <c r="H460" s="11" t="s">
        <v>416</v>
      </c>
      <c r="I460" s="11" t="s">
        <v>13</v>
      </c>
      <c r="J460" s="12">
        <v>141.65</v>
      </c>
      <c r="K460" s="12">
        <v>1055.74</v>
      </c>
    </row>
    <row r="461" spans="1:11" x14ac:dyDescent="0.45">
      <c r="B461" s="11" t="s">
        <v>195</v>
      </c>
      <c r="C461" s="11" t="s">
        <v>8</v>
      </c>
      <c r="D461" s="11" t="s">
        <v>417</v>
      </c>
      <c r="E461" s="11" t="s">
        <v>407</v>
      </c>
      <c r="F461" s="11" t="s">
        <v>11</v>
      </c>
      <c r="G461" s="11" t="s">
        <v>11</v>
      </c>
      <c r="H461" s="11" t="s">
        <v>408</v>
      </c>
      <c r="I461" s="11" t="s">
        <v>13</v>
      </c>
      <c r="J461" s="12">
        <v>60.97</v>
      </c>
      <c r="K461" s="12">
        <v>1116.71</v>
      </c>
    </row>
    <row r="462" spans="1:11" x14ac:dyDescent="0.45">
      <c r="B462" s="11" t="s">
        <v>195</v>
      </c>
      <c r="C462" s="11" t="s">
        <v>8</v>
      </c>
      <c r="D462" s="11" t="s">
        <v>418</v>
      </c>
      <c r="E462" s="11" t="s">
        <v>410</v>
      </c>
      <c r="F462" s="11" t="s">
        <v>11</v>
      </c>
      <c r="G462" s="11" t="s">
        <v>11</v>
      </c>
      <c r="H462" s="11" t="s">
        <v>11</v>
      </c>
      <c r="I462" s="11" t="s">
        <v>13</v>
      </c>
      <c r="J462" s="12">
        <v>99.88</v>
      </c>
      <c r="K462" s="12">
        <v>1216.5900000000001</v>
      </c>
    </row>
    <row r="463" spans="1:11" x14ac:dyDescent="0.45">
      <c r="A463" s="7" t="s">
        <v>419</v>
      </c>
      <c r="J463" s="13">
        <f>J455+J456+J457+J458+J459+J460+J461+J462</f>
        <v>1216.5900000000001</v>
      </c>
    </row>
    <row r="464" spans="1:11" x14ac:dyDescent="0.45">
      <c r="A464" s="2" t="s">
        <v>420</v>
      </c>
    </row>
    <row r="465" spans="1:11" x14ac:dyDescent="0.45">
      <c r="A465" s="7" t="s">
        <v>421</v>
      </c>
      <c r="J465" s="13">
        <v>81.28</v>
      </c>
    </row>
    <row r="466" spans="1:11" x14ac:dyDescent="0.45">
      <c r="A466" s="2" t="s">
        <v>422</v>
      </c>
    </row>
    <row r="467" spans="1:11" x14ac:dyDescent="0.45">
      <c r="B467" s="11" t="s">
        <v>41</v>
      </c>
      <c r="C467" s="11" t="s">
        <v>8</v>
      </c>
      <c r="D467" s="11" t="s">
        <v>161</v>
      </c>
      <c r="E467" s="11" t="s">
        <v>290</v>
      </c>
      <c r="F467" s="11" t="s">
        <v>11</v>
      </c>
      <c r="G467" s="11" t="s">
        <v>11</v>
      </c>
      <c r="H467" s="11" t="s">
        <v>423</v>
      </c>
      <c r="I467" s="11" t="s">
        <v>13</v>
      </c>
      <c r="J467" s="12">
        <v>85.94</v>
      </c>
      <c r="K467" s="12">
        <v>85.94</v>
      </c>
    </row>
    <row r="468" spans="1:11" x14ac:dyDescent="0.45">
      <c r="B468" s="11" t="s">
        <v>14</v>
      </c>
      <c r="C468" s="11" t="s">
        <v>8</v>
      </c>
      <c r="D468" s="11" t="s">
        <v>150</v>
      </c>
      <c r="E468" s="11" t="s">
        <v>290</v>
      </c>
      <c r="F468" s="11" t="s">
        <v>11</v>
      </c>
      <c r="G468" s="11" t="s">
        <v>11</v>
      </c>
      <c r="H468" s="11" t="s">
        <v>423</v>
      </c>
      <c r="I468" s="11" t="s">
        <v>13</v>
      </c>
      <c r="J468" s="12">
        <v>85.19</v>
      </c>
      <c r="K468" s="12">
        <v>171.13</v>
      </c>
    </row>
    <row r="469" spans="1:11" x14ac:dyDescent="0.45">
      <c r="B469" s="11" t="s">
        <v>165</v>
      </c>
      <c r="C469" s="11" t="s">
        <v>8</v>
      </c>
      <c r="D469" s="11" t="s">
        <v>150</v>
      </c>
      <c r="E469" s="11" t="s">
        <v>290</v>
      </c>
      <c r="F469" s="11" t="s">
        <v>11</v>
      </c>
      <c r="G469" s="11" t="s">
        <v>11</v>
      </c>
      <c r="H469" s="11" t="s">
        <v>423</v>
      </c>
      <c r="I469" s="11" t="s">
        <v>13</v>
      </c>
      <c r="J469" s="12">
        <v>85.19</v>
      </c>
      <c r="K469" s="12">
        <v>256.32</v>
      </c>
    </row>
    <row r="470" spans="1:11" x14ac:dyDescent="0.45">
      <c r="B470" s="11" t="s">
        <v>174</v>
      </c>
      <c r="C470" s="11" t="s">
        <v>8</v>
      </c>
      <c r="D470" s="11" t="s">
        <v>161</v>
      </c>
      <c r="E470" s="11" t="s">
        <v>290</v>
      </c>
      <c r="F470" s="11" t="s">
        <v>11</v>
      </c>
      <c r="G470" s="11" t="s">
        <v>11</v>
      </c>
      <c r="H470" s="11" t="s">
        <v>423</v>
      </c>
      <c r="I470" s="11" t="s">
        <v>13</v>
      </c>
      <c r="J470" s="12">
        <v>85.19</v>
      </c>
      <c r="K470" s="12">
        <v>341.51</v>
      </c>
    </row>
    <row r="471" spans="1:11" x14ac:dyDescent="0.45">
      <c r="A471" s="8" t="s">
        <v>424</v>
      </c>
      <c r="J471" s="13">
        <f>J467+J468+J469+J470</f>
        <v>341.51</v>
      </c>
    </row>
    <row r="472" spans="1:11" x14ac:dyDescent="0.45">
      <c r="B472" s="11" t="s">
        <v>41</v>
      </c>
      <c r="C472" s="11" t="s">
        <v>8</v>
      </c>
      <c r="D472" s="11" t="s">
        <v>161</v>
      </c>
      <c r="E472" s="11" t="s">
        <v>290</v>
      </c>
      <c r="F472" s="11" t="s">
        <v>11</v>
      </c>
      <c r="G472" s="11" t="s">
        <v>11</v>
      </c>
      <c r="H472" s="11" t="s">
        <v>425</v>
      </c>
      <c r="I472" s="11" t="s">
        <v>13</v>
      </c>
      <c r="J472" s="12">
        <v>20.5</v>
      </c>
      <c r="K472" s="12">
        <v>20.5</v>
      </c>
    </row>
    <row r="473" spans="1:11" x14ac:dyDescent="0.45">
      <c r="B473" s="11" t="s">
        <v>14</v>
      </c>
      <c r="C473" s="11" t="s">
        <v>8</v>
      </c>
      <c r="D473" s="11" t="s">
        <v>150</v>
      </c>
      <c r="E473" s="11" t="s">
        <v>290</v>
      </c>
      <c r="F473" s="11" t="s">
        <v>11</v>
      </c>
      <c r="G473" s="11" t="s">
        <v>11</v>
      </c>
      <c r="H473" s="11" t="s">
        <v>425</v>
      </c>
      <c r="I473" s="11" t="s">
        <v>13</v>
      </c>
      <c r="J473" s="12">
        <v>20.52</v>
      </c>
      <c r="K473" s="12">
        <v>41.019999999999996</v>
      </c>
    </row>
    <row r="474" spans="1:11" x14ac:dyDescent="0.45">
      <c r="B474" s="11" t="s">
        <v>165</v>
      </c>
      <c r="C474" s="11" t="s">
        <v>8</v>
      </c>
      <c r="D474" s="11" t="s">
        <v>150</v>
      </c>
      <c r="E474" s="11" t="s">
        <v>290</v>
      </c>
      <c r="F474" s="11" t="s">
        <v>11</v>
      </c>
      <c r="G474" s="11" t="s">
        <v>11</v>
      </c>
      <c r="H474" s="11" t="s">
        <v>425</v>
      </c>
      <c r="I474" s="11" t="s">
        <v>13</v>
      </c>
      <c r="J474" s="12">
        <v>19.79</v>
      </c>
      <c r="K474" s="12">
        <v>60.809999999999995</v>
      </c>
    </row>
    <row r="475" spans="1:11" x14ac:dyDescent="0.45">
      <c r="B475" s="11" t="s">
        <v>174</v>
      </c>
      <c r="C475" s="11" t="s">
        <v>8</v>
      </c>
      <c r="D475" s="11" t="s">
        <v>161</v>
      </c>
      <c r="E475" s="11" t="s">
        <v>290</v>
      </c>
      <c r="F475" s="11" t="s">
        <v>11</v>
      </c>
      <c r="G475" s="11" t="s">
        <v>11</v>
      </c>
      <c r="H475" s="11" t="s">
        <v>425</v>
      </c>
      <c r="I475" s="11" t="s">
        <v>13</v>
      </c>
      <c r="J475" s="12">
        <v>20.47</v>
      </c>
      <c r="K475" s="12">
        <v>81.28</v>
      </c>
    </row>
    <row r="476" spans="1:11" x14ac:dyDescent="0.45">
      <c r="A476" s="7" t="s">
        <v>426</v>
      </c>
      <c r="J476" s="13">
        <v>422.79</v>
      </c>
    </row>
    <row r="477" spans="1:11" x14ac:dyDescent="0.45">
      <c r="A477" s="2" t="s">
        <v>427</v>
      </c>
    </row>
    <row r="478" spans="1:11" x14ac:dyDescent="0.45">
      <c r="B478" s="11" t="s">
        <v>41</v>
      </c>
      <c r="C478" s="11" t="s">
        <v>8</v>
      </c>
      <c r="D478" s="11" t="s">
        <v>161</v>
      </c>
      <c r="E478" s="11" t="s">
        <v>398</v>
      </c>
      <c r="F478" s="11" t="s">
        <v>11</v>
      </c>
      <c r="G478" s="11" t="s">
        <v>11</v>
      </c>
      <c r="H478" s="11" t="s">
        <v>428</v>
      </c>
      <c r="I478" s="11" t="s">
        <v>13</v>
      </c>
      <c r="J478" s="12">
        <v>588.91999999999996</v>
      </c>
      <c r="K478" s="12">
        <v>588.91999999999996</v>
      </c>
    </row>
    <row r="479" spans="1:11" x14ac:dyDescent="0.45">
      <c r="B479" s="11" t="s">
        <v>14</v>
      </c>
      <c r="C479" s="11" t="s">
        <v>8</v>
      </c>
      <c r="D479" s="11" t="s">
        <v>150</v>
      </c>
      <c r="E479" s="11" t="s">
        <v>398</v>
      </c>
      <c r="F479" s="11" t="s">
        <v>11</v>
      </c>
      <c r="G479" s="11" t="s">
        <v>11</v>
      </c>
      <c r="H479" s="11" t="s">
        <v>428</v>
      </c>
      <c r="I479" s="11" t="s">
        <v>13</v>
      </c>
      <c r="J479" s="12">
        <v>440.49</v>
      </c>
      <c r="K479" s="12">
        <v>1029.4099999999999</v>
      </c>
    </row>
    <row r="480" spans="1:11" x14ac:dyDescent="0.45">
      <c r="B480" s="11" t="s">
        <v>165</v>
      </c>
      <c r="C480" s="11" t="s">
        <v>8</v>
      </c>
      <c r="D480" s="11" t="s">
        <v>150</v>
      </c>
      <c r="E480" s="11" t="s">
        <v>398</v>
      </c>
      <c r="F480" s="11" t="s">
        <v>11</v>
      </c>
      <c r="G480" s="11" t="s">
        <v>11</v>
      </c>
      <c r="H480" s="11" t="s">
        <v>428</v>
      </c>
      <c r="I480" s="11" t="s">
        <v>13</v>
      </c>
      <c r="J480" s="12">
        <v>425.89</v>
      </c>
      <c r="K480" s="12">
        <v>1455.2999999999997</v>
      </c>
    </row>
    <row r="481" spans="1:11" x14ac:dyDescent="0.45">
      <c r="B481" s="11" t="s">
        <v>174</v>
      </c>
      <c r="C481" s="11" t="s">
        <v>8</v>
      </c>
      <c r="D481" s="11" t="s">
        <v>161</v>
      </c>
      <c r="E481" s="11" t="s">
        <v>398</v>
      </c>
      <c r="F481" s="11" t="s">
        <v>11</v>
      </c>
      <c r="G481" s="11" t="s">
        <v>11</v>
      </c>
      <c r="H481" s="11" t="s">
        <v>428</v>
      </c>
      <c r="I481" s="11" t="s">
        <v>13</v>
      </c>
      <c r="J481" s="12">
        <v>162.5</v>
      </c>
      <c r="K481" s="12">
        <v>1617.7999999999997</v>
      </c>
    </row>
    <row r="482" spans="1:11" x14ac:dyDescent="0.45">
      <c r="A482" s="7" t="s">
        <v>429</v>
      </c>
      <c r="J482" s="13">
        <f>J478+J479+J480+J481</f>
        <v>1617.7999999999997</v>
      </c>
    </row>
    <row r="483" spans="1:11" x14ac:dyDescent="0.45">
      <c r="A483" s="6" t="s">
        <v>430</v>
      </c>
      <c r="J483" s="14">
        <v>3257.18</v>
      </c>
    </row>
    <row r="484" spans="1:11" x14ac:dyDescent="0.45">
      <c r="A484" s="3" t="s">
        <v>431</v>
      </c>
      <c r="J484" s="13">
        <v>3257.18</v>
      </c>
    </row>
    <row r="485" spans="1:11" x14ac:dyDescent="0.45">
      <c r="A485" s="2" t="s">
        <v>432</v>
      </c>
    </row>
    <row r="486" spans="1:11" x14ac:dyDescent="0.45">
      <c r="A486" s="2" t="s">
        <v>433</v>
      </c>
    </row>
    <row r="487" spans="1:11" x14ac:dyDescent="0.45">
      <c r="A487" s="2" t="s">
        <v>434</v>
      </c>
    </row>
    <row r="488" spans="1:11" x14ac:dyDescent="0.45">
      <c r="B488" s="11" t="s">
        <v>7</v>
      </c>
      <c r="C488" s="11" t="s">
        <v>8</v>
      </c>
      <c r="D488" s="11" t="s">
        <v>435</v>
      </c>
      <c r="E488" s="11" t="s">
        <v>436</v>
      </c>
      <c r="F488" s="11" t="s">
        <v>11</v>
      </c>
      <c r="G488" s="11" t="s">
        <v>11</v>
      </c>
      <c r="H488" s="11" t="s">
        <v>437</v>
      </c>
      <c r="I488" s="11" t="s">
        <v>13</v>
      </c>
      <c r="J488" s="12">
        <v>66.05</v>
      </c>
      <c r="K488" s="12">
        <v>66.05</v>
      </c>
    </row>
    <row r="489" spans="1:11" x14ac:dyDescent="0.45">
      <c r="B489" s="11" t="s">
        <v>14</v>
      </c>
      <c r="C489" s="11" t="s">
        <v>8</v>
      </c>
      <c r="D489" s="11" t="s">
        <v>438</v>
      </c>
      <c r="E489" s="11" t="s">
        <v>436</v>
      </c>
      <c r="F489" s="11" t="s">
        <v>11</v>
      </c>
      <c r="G489" s="11" t="s">
        <v>11</v>
      </c>
      <c r="H489" s="11" t="s">
        <v>437</v>
      </c>
      <c r="I489" s="11" t="s">
        <v>13</v>
      </c>
      <c r="J489" s="12">
        <v>66.05</v>
      </c>
      <c r="K489" s="12">
        <v>132.1</v>
      </c>
    </row>
    <row r="490" spans="1:11" x14ac:dyDescent="0.45">
      <c r="B490" s="11" t="s">
        <v>195</v>
      </c>
      <c r="C490" s="11" t="s">
        <v>8</v>
      </c>
      <c r="D490" s="11" t="s">
        <v>439</v>
      </c>
      <c r="E490" s="11" t="s">
        <v>436</v>
      </c>
      <c r="F490" s="11" t="s">
        <v>11</v>
      </c>
      <c r="G490" s="11" t="s">
        <v>11</v>
      </c>
      <c r="H490" s="11" t="s">
        <v>437</v>
      </c>
      <c r="I490" s="11" t="s">
        <v>13</v>
      </c>
      <c r="J490" s="12">
        <v>66.05</v>
      </c>
      <c r="K490" s="12">
        <v>198.14999999999998</v>
      </c>
    </row>
    <row r="491" spans="1:11" x14ac:dyDescent="0.45">
      <c r="B491" s="11" t="s">
        <v>172</v>
      </c>
      <c r="C491" s="11" t="s">
        <v>8</v>
      </c>
      <c r="D491" s="11" t="s">
        <v>440</v>
      </c>
      <c r="E491" s="11" t="s">
        <v>436</v>
      </c>
      <c r="F491" s="11" t="s">
        <v>11</v>
      </c>
      <c r="G491" s="11" t="s">
        <v>11</v>
      </c>
      <c r="H491" s="11" t="s">
        <v>437</v>
      </c>
      <c r="I491" s="11" t="s">
        <v>13</v>
      </c>
      <c r="J491" s="12">
        <v>66.010000000000005</v>
      </c>
      <c r="K491" s="12">
        <v>264.15999999999997</v>
      </c>
    </row>
    <row r="492" spans="1:11" x14ac:dyDescent="0.45">
      <c r="A492" s="7" t="s">
        <v>441</v>
      </c>
      <c r="J492" s="13">
        <f>J488+J489+J490+J491</f>
        <v>264.15999999999997</v>
      </c>
    </row>
    <row r="493" spans="1:11" x14ac:dyDescent="0.45">
      <c r="A493" s="2" t="s">
        <v>442</v>
      </c>
    </row>
    <row r="494" spans="1:11" x14ac:dyDescent="0.45">
      <c r="B494" s="11" t="s">
        <v>7</v>
      </c>
      <c r="C494" s="11" t="s">
        <v>8</v>
      </c>
      <c r="D494" s="11" t="s">
        <v>443</v>
      </c>
      <c r="E494" s="11" t="s">
        <v>444</v>
      </c>
      <c r="F494" s="11" t="s">
        <v>11</v>
      </c>
      <c r="G494" s="11" t="s">
        <v>11</v>
      </c>
      <c r="H494" s="11" t="s">
        <v>445</v>
      </c>
      <c r="I494" s="11" t="s">
        <v>13</v>
      </c>
      <c r="J494" s="12">
        <v>1051.77</v>
      </c>
      <c r="K494" s="12">
        <v>1051.77</v>
      </c>
    </row>
    <row r="495" spans="1:11" x14ac:dyDescent="0.45">
      <c r="B495" s="11" t="s">
        <v>14</v>
      </c>
      <c r="C495" s="11" t="s">
        <v>8</v>
      </c>
      <c r="D495" s="11" t="s">
        <v>446</v>
      </c>
      <c r="E495" s="11" t="s">
        <v>444</v>
      </c>
      <c r="F495" s="11" t="s">
        <v>11</v>
      </c>
      <c r="G495" s="11" t="s">
        <v>11</v>
      </c>
      <c r="H495" s="11" t="s">
        <v>447</v>
      </c>
      <c r="I495" s="11" t="s">
        <v>13</v>
      </c>
      <c r="J495" s="12">
        <v>1170.8900000000001</v>
      </c>
      <c r="K495" s="12">
        <v>2222.66</v>
      </c>
    </row>
    <row r="496" spans="1:11" x14ac:dyDescent="0.45">
      <c r="B496" s="11" t="s">
        <v>172</v>
      </c>
      <c r="C496" s="11" t="s">
        <v>8</v>
      </c>
      <c r="D496" s="11" t="s">
        <v>448</v>
      </c>
      <c r="E496" s="11" t="s">
        <v>444</v>
      </c>
      <c r="F496" s="11" t="s">
        <v>11</v>
      </c>
      <c r="G496" s="11" t="s">
        <v>11</v>
      </c>
      <c r="H496" s="11" t="s">
        <v>449</v>
      </c>
      <c r="I496" s="11" t="s">
        <v>13</v>
      </c>
      <c r="J496" s="12">
        <v>2130.04</v>
      </c>
      <c r="K496" s="12">
        <v>4352.7</v>
      </c>
    </row>
    <row r="497" spans="1:11" x14ac:dyDescent="0.45">
      <c r="A497" s="7" t="s">
        <v>450</v>
      </c>
      <c r="J497" s="13">
        <f>J494+J495+J496</f>
        <v>4352.7</v>
      </c>
    </row>
    <row r="498" spans="1:11" x14ac:dyDescent="0.45">
      <c r="A498" s="2" t="s">
        <v>451</v>
      </c>
    </row>
    <row r="499" spans="1:11" x14ac:dyDescent="0.45">
      <c r="B499" s="11" t="s">
        <v>7</v>
      </c>
      <c r="C499" s="11" t="s">
        <v>8</v>
      </c>
      <c r="D499" s="11" t="s">
        <v>452</v>
      </c>
      <c r="E499" s="11" t="s">
        <v>453</v>
      </c>
      <c r="F499" s="11" t="s">
        <v>11</v>
      </c>
      <c r="G499" s="11" t="s">
        <v>11</v>
      </c>
      <c r="H499" s="11" t="s">
        <v>454</v>
      </c>
      <c r="I499" s="11" t="s">
        <v>13</v>
      </c>
      <c r="J499" s="12">
        <v>35</v>
      </c>
      <c r="K499" s="12">
        <v>35</v>
      </c>
    </row>
    <row r="500" spans="1:11" x14ac:dyDescent="0.45">
      <c r="B500" s="11" t="s">
        <v>195</v>
      </c>
      <c r="C500" s="11" t="s">
        <v>8</v>
      </c>
      <c r="D500" s="11" t="s">
        <v>455</v>
      </c>
      <c r="E500" s="11" t="s">
        <v>456</v>
      </c>
      <c r="F500" s="11" t="s">
        <v>11</v>
      </c>
      <c r="G500" s="11" t="s">
        <v>11</v>
      </c>
      <c r="H500" s="11" t="s">
        <v>457</v>
      </c>
      <c r="I500" s="11" t="s">
        <v>13</v>
      </c>
      <c r="J500" s="12">
        <v>60</v>
      </c>
      <c r="K500" s="12">
        <v>95</v>
      </c>
    </row>
    <row r="501" spans="1:11" x14ac:dyDescent="0.45">
      <c r="B501" s="11" t="s">
        <v>172</v>
      </c>
      <c r="C501" s="11" t="s">
        <v>8</v>
      </c>
      <c r="D501" s="11" t="s">
        <v>458</v>
      </c>
      <c r="E501" s="11" t="s">
        <v>459</v>
      </c>
      <c r="F501" s="11" t="s">
        <v>11</v>
      </c>
      <c r="G501" s="11" t="s">
        <v>11</v>
      </c>
      <c r="H501" s="11" t="s">
        <v>454</v>
      </c>
      <c r="I501" s="11" t="s">
        <v>13</v>
      </c>
      <c r="J501" s="12">
        <v>148</v>
      </c>
      <c r="K501" s="12">
        <v>243</v>
      </c>
    </row>
    <row r="502" spans="1:11" x14ac:dyDescent="0.45">
      <c r="B502" s="11" t="s">
        <v>172</v>
      </c>
      <c r="C502" s="11" t="s">
        <v>8</v>
      </c>
      <c r="D502" s="11" t="s">
        <v>460</v>
      </c>
      <c r="E502" s="11" t="s">
        <v>453</v>
      </c>
      <c r="F502" s="11" t="s">
        <v>11</v>
      </c>
      <c r="G502" s="11" t="s">
        <v>11</v>
      </c>
      <c r="H502" s="11" t="s">
        <v>454</v>
      </c>
      <c r="I502" s="11" t="s">
        <v>13</v>
      </c>
      <c r="J502" s="12">
        <v>35</v>
      </c>
      <c r="K502" s="12">
        <v>278</v>
      </c>
    </row>
    <row r="503" spans="1:11" x14ac:dyDescent="0.45">
      <c r="A503" s="7" t="s">
        <v>461</v>
      </c>
      <c r="J503" s="13">
        <f>J499+J500+J501+J502</f>
        <v>278</v>
      </c>
    </row>
    <row r="504" spans="1:11" x14ac:dyDescent="0.45">
      <c r="A504" s="2" t="s">
        <v>462</v>
      </c>
    </row>
    <row r="505" spans="1:11" x14ac:dyDescent="0.45">
      <c r="B505" s="11" t="s">
        <v>172</v>
      </c>
      <c r="C505" s="11" t="s">
        <v>8</v>
      </c>
      <c r="D505" s="11" t="s">
        <v>463</v>
      </c>
      <c r="E505" s="11" t="s">
        <v>464</v>
      </c>
      <c r="F505" s="11" t="s">
        <v>11</v>
      </c>
      <c r="G505" s="11" t="s">
        <v>11</v>
      </c>
      <c r="H505" s="11" t="s">
        <v>465</v>
      </c>
      <c r="I505" s="11" t="s">
        <v>13</v>
      </c>
      <c r="J505" s="12">
        <v>4801.79</v>
      </c>
      <c r="K505" s="12">
        <v>4801.79</v>
      </c>
    </row>
    <row r="506" spans="1:11" x14ac:dyDescent="0.45">
      <c r="A506" s="7" t="s">
        <v>466</v>
      </c>
      <c r="J506" s="13">
        <f>J505</f>
        <v>4801.79</v>
      </c>
    </row>
    <row r="507" spans="1:11" x14ac:dyDescent="0.45">
      <c r="A507" s="2" t="s">
        <v>467</v>
      </c>
    </row>
    <row r="508" spans="1:11" x14ac:dyDescent="0.45">
      <c r="B508" s="11" t="s">
        <v>7</v>
      </c>
      <c r="C508" s="11" t="s">
        <v>8</v>
      </c>
      <c r="D508" s="11" t="s">
        <v>468</v>
      </c>
      <c r="E508" s="11" t="s">
        <v>469</v>
      </c>
      <c r="F508" s="11" t="s">
        <v>11</v>
      </c>
      <c r="G508" s="11" t="s">
        <v>11</v>
      </c>
      <c r="H508" s="11" t="s">
        <v>470</v>
      </c>
      <c r="I508" s="11" t="s">
        <v>13</v>
      </c>
      <c r="J508" s="12">
        <v>569.13</v>
      </c>
      <c r="K508" s="12">
        <v>569.13</v>
      </c>
    </row>
    <row r="509" spans="1:11" x14ac:dyDescent="0.45">
      <c r="B509" s="11" t="s">
        <v>7</v>
      </c>
      <c r="C509" s="11" t="s">
        <v>8</v>
      </c>
      <c r="D509" s="11" t="s">
        <v>471</v>
      </c>
      <c r="E509" s="11" t="s">
        <v>472</v>
      </c>
      <c r="F509" s="11" t="s">
        <v>11</v>
      </c>
      <c r="G509" s="11" t="s">
        <v>11</v>
      </c>
      <c r="H509" s="11" t="s">
        <v>473</v>
      </c>
      <c r="I509" s="11" t="s">
        <v>13</v>
      </c>
      <c r="J509" s="12">
        <v>708</v>
      </c>
      <c r="K509" s="12">
        <v>1277.1300000000001</v>
      </c>
    </row>
    <row r="510" spans="1:11" x14ac:dyDescent="0.45">
      <c r="B510" s="11" t="s">
        <v>14</v>
      </c>
      <c r="C510" s="11" t="s">
        <v>8</v>
      </c>
      <c r="D510" s="11" t="s">
        <v>474</v>
      </c>
      <c r="E510" s="11" t="s">
        <v>469</v>
      </c>
      <c r="F510" s="11" t="s">
        <v>11</v>
      </c>
      <c r="G510" s="11" t="s">
        <v>11</v>
      </c>
      <c r="H510" s="11" t="s">
        <v>475</v>
      </c>
      <c r="I510" s="11" t="s">
        <v>13</v>
      </c>
      <c r="J510" s="12">
        <v>1329.5</v>
      </c>
      <c r="K510" s="12">
        <v>2606.63</v>
      </c>
    </row>
    <row r="511" spans="1:11" x14ac:dyDescent="0.45">
      <c r="B511" s="11" t="s">
        <v>172</v>
      </c>
      <c r="C511" s="11" t="s">
        <v>8</v>
      </c>
      <c r="D511" s="11" t="s">
        <v>476</v>
      </c>
      <c r="E511" s="11" t="s">
        <v>477</v>
      </c>
      <c r="F511" s="11" t="s">
        <v>11</v>
      </c>
      <c r="G511" s="11" t="s">
        <v>11</v>
      </c>
      <c r="H511" s="11" t="s">
        <v>478</v>
      </c>
      <c r="I511" s="11" t="s">
        <v>13</v>
      </c>
      <c r="J511" s="12">
        <v>578.75</v>
      </c>
      <c r="K511" s="12">
        <v>3185.38</v>
      </c>
    </row>
    <row r="512" spans="1:11" x14ac:dyDescent="0.45">
      <c r="B512" s="11" t="s">
        <v>172</v>
      </c>
      <c r="C512" s="11" t="s">
        <v>8</v>
      </c>
      <c r="D512" s="11" t="s">
        <v>479</v>
      </c>
      <c r="E512" s="11" t="s">
        <v>469</v>
      </c>
      <c r="F512" s="11" t="s">
        <v>11</v>
      </c>
      <c r="G512" s="11" t="s">
        <v>11</v>
      </c>
      <c r="H512" s="11" t="s">
        <v>480</v>
      </c>
      <c r="I512" s="11" t="s">
        <v>13</v>
      </c>
      <c r="J512" s="12">
        <v>860.86</v>
      </c>
      <c r="K512" s="12">
        <v>4046.2400000000002</v>
      </c>
    </row>
    <row r="513" spans="1:11" x14ac:dyDescent="0.45">
      <c r="A513" s="7" t="s">
        <v>481</v>
      </c>
      <c r="J513" s="13">
        <f>J508+J509+J510+J511+J512</f>
        <v>4046.2400000000002</v>
      </c>
    </row>
    <row r="514" spans="1:11" x14ac:dyDescent="0.45">
      <c r="A514" s="2" t="s">
        <v>482</v>
      </c>
    </row>
    <row r="515" spans="1:11" x14ac:dyDescent="0.45">
      <c r="A515" s="2" t="s">
        <v>483</v>
      </c>
    </row>
    <row r="516" spans="1:11" x14ac:dyDescent="0.45">
      <c r="B516" s="11" t="s">
        <v>7</v>
      </c>
      <c r="C516" s="11" t="s">
        <v>8</v>
      </c>
      <c r="D516" s="11" t="s">
        <v>484</v>
      </c>
      <c r="E516" s="11" t="s">
        <v>485</v>
      </c>
      <c r="F516" s="11" t="s">
        <v>11</v>
      </c>
      <c r="G516" s="11" t="s">
        <v>11</v>
      </c>
      <c r="H516" s="11" t="s">
        <v>486</v>
      </c>
      <c r="I516" s="11" t="s">
        <v>13</v>
      </c>
      <c r="J516" s="12">
        <v>300</v>
      </c>
      <c r="K516" s="12">
        <v>300</v>
      </c>
    </row>
    <row r="517" spans="1:11" x14ac:dyDescent="0.45">
      <c r="B517" s="11" t="s">
        <v>7</v>
      </c>
      <c r="C517" s="11" t="s">
        <v>8</v>
      </c>
      <c r="D517" s="11" t="s">
        <v>487</v>
      </c>
      <c r="E517" s="11" t="s">
        <v>488</v>
      </c>
      <c r="F517" s="11" t="s">
        <v>11</v>
      </c>
      <c r="G517" s="11" t="s">
        <v>11</v>
      </c>
      <c r="H517" s="11" t="s">
        <v>489</v>
      </c>
      <c r="I517" s="11" t="s">
        <v>13</v>
      </c>
      <c r="J517" s="12">
        <v>4340.6499999999996</v>
      </c>
      <c r="K517" s="12">
        <v>4640.6499999999996</v>
      </c>
    </row>
    <row r="518" spans="1:11" x14ac:dyDescent="0.45">
      <c r="B518" s="11" t="s">
        <v>14</v>
      </c>
      <c r="C518" s="11" t="s">
        <v>8</v>
      </c>
      <c r="D518" s="11" t="s">
        <v>490</v>
      </c>
      <c r="E518" s="11" t="s">
        <v>488</v>
      </c>
      <c r="F518" s="11" t="s">
        <v>11</v>
      </c>
      <c r="G518" s="11" t="s">
        <v>11</v>
      </c>
      <c r="H518" s="11" t="s">
        <v>491</v>
      </c>
      <c r="I518" s="11" t="s">
        <v>13</v>
      </c>
      <c r="J518" s="12">
        <v>17876.2</v>
      </c>
      <c r="K518" s="12">
        <v>22516.85</v>
      </c>
    </row>
    <row r="519" spans="1:11" x14ac:dyDescent="0.45">
      <c r="B519" s="11" t="s">
        <v>195</v>
      </c>
      <c r="C519" s="11" t="s">
        <v>8</v>
      </c>
      <c r="D519" s="11" t="s">
        <v>492</v>
      </c>
      <c r="E519" s="11" t="s">
        <v>488</v>
      </c>
      <c r="F519" s="11" t="s">
        <v>11</v>
      </c>
      <c r="G519" s="11" t="s">
        <v>11</v>
      </c>
      <c r="H519" s="11" t="s">
        <v>493</v>
      </c>
      <c r="I519" s="11" t="s">
        <v>13</v>
      </c>
      <c r="J519" s="12">
        <v>2794.5</v>
      </c>
      <c r="K519" s="12">
        <v>25311.35</v>
      </c>
    </row>
    <row r="520" spans="1:11" x14ac:dyDescent="0.45">
      <c r="B520" s="11" t="s">
        <v>195</v>
      </c>
      <c r="C520" s="11" t="s">
        <v>8</v>
      </c>
      <c r="D520" s="11" t="s">
        <v>494</v>
      </c>
      <c r="E520" s="11" t="s">
        <v>495</v>
      </c>
      <c r="F520" s="11" t="s">
        <v>11</v>
      </c>
      <c r="G520" s="11" t="s">
        <v>11</v>
      </c>
      <c r="H520" s="11" t="s">
        <v>496</v>
      </c>
      <c r="I520" s="11" t="s">
        <v>13</v>
      </c>
      <c r="J520" s="12">
        <v>1195.0999999999999</v>
      </c>
      <c r="K520" s="12">
        <v>26506.449999999997</v>
      </c>
    </row>
    <row r="521" spans="1:11" x14ac:dyDescent="0.45">
      <c r="B521" s="11" t="s">
        <v>172</v>
      </c>
      <c r="C521" s="11" t="s">
        <v>8</v>
      </c>
      <c r="D521" s="11" t="s">
        <v>497</v>
      </c>
      <c r="E521" s="11" t="s">
        <v>488</v>
      </c>
      <c r="F521" s="11" t="s">
        <v>11</v>
      </c>
      <c r="G521" s="11" t="s">
        <v>11</v>
      </c>
      <c r="H521" s="11" t="s">
        <v>493</v>
      </c>
      <c r="I521" s="11" t="s">
        <v>13</v>
      </c>
      <c r="J521" s="12">
        <v>9267.65</v>
      </c>
      <c r="K521" s="12">
        <v>35774.1</v>
      </c>
    </row>
    <row r="522" spans="1:11" x14ac:dyDescent="0.45">
      <c r="A522" s="8" t="s">
        <v>498</v>
      </c>
      <c r="J522" s="13">
        <f>J516+J517+J518+J519+J520+J521</f>
        <v>35774.1</v>
      </c>
    </row>
    <row r="523" spans="1:11" x14ac:dyDescent="0.45">
      <c r="A523" s="7" t="s">
        <v>499</v>
      </c>
      <c r="J523" s="13">
        <f>J522</f>
        <v>35774.1</v>
      </c>
    </row>
    <row r="524" spans="1:11" x14ac:dyDescent="0.45">
      <c r="A524" s="6" t="s">
        <v>500</v>
      </c>
      <c r="J524" s="13">
        <f>J492+J497+J503+J506+J513+J523</f>
        <v>49516.99</v>
      </c>
    </row>
    <row r="525" spans="1:11" x14ac:dyDescent="0.45">
      <c r="A525" s="2" t="s">
        <v>501</v>
      </c>
    </row>
    <row r="526" spans="1:11" x14ac:dyDescent="0.45">
      <c r="A526" s="2" t="s">
        <v>502</v>
      </c>
    </row>
    <row r="527" spans="1:11" x14ac:dyDescent="0.45">
      <c r="B527" s="11" t="s">
        <v>135</v>
      </c>
      <c r="C527" s="11" t="s">
        <v>8</v>
      </c>
      <c r="D527" s="11" t="s">
        <v>150</v>
      </c>
      <c r="E527" s="11" t="s">
        <v>503</v>
      </c>
      <c r="F527" s="11" t="s">
        <v>11</v>
      </c>
      <c r="G527" s="11" t="s">
        <v>11</v>
      </c>
      <c r="H527" s="11" t="s">
        <v>504</v>
      </c>
      <c r="I527" s="11" t="s">
        <v>13</v>
      </c>
      <c r="J527" s="12">
        <v>167.98</v>
      </c>
      <c r="K527" s="12">
        <v>167.98</v>
      </c>
    </row>
    <row r="528" spans="1:11" x14ac:dyDescent="0.45">
      <c r="B528" s="11" t="s">
        <v>135</v>
      </c>
      <c r="C528" s="11" t="s">
        <v>8</v>
      </c>
      <c r="D528" s="11" t="s">
        <v>150</v>
      </c>
      <c r="E528" s="11" t="s">
        <v>503</v>
      </c>
      <c r="F528" s="11" t="s">
        <v>11</v>
      </c>
      <c r="G528" s="11" t="s">
        <v>11</v>
      </c>
      <c r="H528" s="11" t="s">
        <v>505</v>
      </c>
      <c r="I528" s="11" t="s">
        <v>13</v>
      </c>
      <c r="J528" s="12">
        <v>-2.44</v>
      </c>
      <c r="K528" s="12">
        <v>165.54</v>
      </c>
    </row>
    <row r="529" spans="1:11" x14ac:dyDescent="0.45">
      <c r="B529" s="11" t="s">
        <v>135</v>
      </c>
      <c r="C529" s="11" t="s">
        <v>8</v>
      </c>
      <c r="D529" s="11" t="s">
        <v>150</v>
      </c>
      <c r="E529" s="11" t="s">
        <v>503</v>
      </c>
      <c r="F529" s="11" t="s">
        <v>11</v>
      </c>
      <c r="G529" s="11" t="s">
        <v>11</v>
      </c>
      <c r="H529" s="11" t="s">
        <v>506</v>
      </c>
      <c r="I529" s="11" t="s">
        <v>13</v>
      </c>
      <c r="J529" s="12">
        <v>-10.41</v>
      </c>
      <c r="K529" s="12">
        <v>155.13</v>
      </c>
    </row>
    <row r="530" spans="1:11" x14ac:dyDescent="0.45">
      <c r="B530" s="11" t="s">
        <v>7</v>
      </c>
      <c r="C530" s="11" t="s">
        <v>8</v>
      </c>
      <c r="D530" s="11" t="s">
        <v>161</v>
      </c>
      <c r="E530" s="11" t="s">
        <v>162</v>
      </c>
      <c r="F530" s="11" t="s">
        <v>11</v>
      </c>
      <c r="G530" s="11" t="s">
        <v>11</v>
      </c>
      <c r="H530" s="11" t="s">
        <v>507</v>
      </c>
      <c r="I530" s="11" t="s">
        <v>26</v>
      </c>
      <c r="J530" s="12">
        <v>25.7</v>
      </c>
      <c r="K530" s="12">
        <v>180.82999999999998</v>
      </c>
    </row>
    <row r="531" spans="1:11" x14ac:dyDescent="0.45">
      <c r="B531" s="11" t="s">
        <v>167</v>
      </c>
      <c r="C531" s="11" t="s">
        <v>8</v>
      </c>
      <c r="D531" s="11" t="s">
        <v>150</v>
      </c>
      <c r="E531" s="11" t="s">
        <v>503</v>
      </c>
      <c r="F531" s="11" t="s">
        <v>11</v>
      </c>
      <c r="G531" s="11" t="s">
        <v>11</v>
      </c>
      <c r="H531" s="11" t="s">
        <v>508</v>
      </c>
      <c r="I531" s="11" t="s">
        <v>13</v>
      </c>
      <c r="J531" s="12">
        <v>513.21</v>
      </c>
      <c r="K531" s="12">
        <v>694.04</v>
      </c>
    </row>
    <row r="532" spans="1:11" x14ac:dyDescent="0.45">
      <c r="B532" s="11" t="s">
        <v>167</v>
      </c>
      <c r="C532" s="11" t="s">
        <v>8</v>
      </c>
      <c r="D532" s="11" t="s">
        <v>150</v>
      </c>
      <c r="E532" s="11" t="s">
        <v>503</v>
      </c>
      <c r="F532" s="11" t="s">
        <v>11</v>
      </c>
      <c r="G532" s="11" t="s">
        <v>11</v>
      </c>
      <c r="H532" s="11" t="s">
        <v>153</v>
      </c>
      <c r="I532" s="11" t="s">
        <v>13</v>
      </c>
      <c r="J532" s="12">
        <v>-12.11</v>
      </c>
      <c r="K532" s="12">
        <v>681.93</v>
      </c>
    </row>
    <row r="533" spans="1:11" x14ac:dyDescent="0.45">
      <c r="B533" s="11" t="s">
        <v>167</v>
      </c>
      <c r="C533" s="11" t="s">
        <v>8</v>
      </c>
      <c r="D533" s="11" t="s">
        <v>150</v>
      </c>
      <c r="E533" s="11" t="s">
        <v>503</v>
      </c>
      <c r="F533" s="11" t="s">
        <v>11</v>
      </c>
      <c r="G533" s="11" t="s">
        <v>11</v>
      </c>
      <c r="H533" s="11" t="s">
        <v>154</v>
      </c>
      <c r="I533" s="11" t="s">
        <v>13</v>
      </c>
      <c r="J533" s="12">
        <v>-51.78</v>
      </c>
      <c r="K533" s="12">
        <v>630.15</v>
      </c>
    </row>
    <row r="534" spans="1:11" x14ac:dyDescent="0.45">
      <c r="A534" s="7" t="s">
        <v>509</v>
      </c>
      <c r="J534" s="13">
        <f>J527+J528+J529+J530+J531+J532+J533</f>
        <v>630.15</v>
      </c>
    </row>
    <row r="535" spans="1:11" x14ac:dyDescent="0.45">
      <c r="A535" s="2" t="s">
        <v>510</v>
      </c>
    </row>
    <row r="536" spans="1:11" x14ac:dyDescent="0.45">
      <c r="B536" s="11" t="s">
        <v>172</v>
      </c>
      <c r="C536" s="11" t="s">
        <v>8</v>
      </c>
      <c r="D536" s="11" t="s">
        <v>511</v>
      </c>
      <c r="E536" s="11" t="s">
        <v>512</v>
      </c>
      <c r="F536" s="11" t="s">
        <v>11</v>
      </c>
      <c r="G536" s="11" t="s">
        <v>11</v>
      </c>
      <c r="H536" s="11" t="s">
        <v>513</v>
      </c>
      <c r="I536" s="11" t="s">
        <v>13</v>
      </c>
      <c r="J536" s="12">
        <v>18447.77</v>
      </c>
      <c r="K536" s="12">
        <v>18447.77</v>
      </c>
    </row>
    <row r="537" spans="1:11" x14ac:dyDescent="0.45">
      <c r="A537" s="7" t="s">
        <v>514</v>
      </c>
      <c r="J537" s="13">
        <f>J536</f>
        <v>18447.77</v>
      </c>
    </row>
    <row r="538" spans="1:11" x14ac:dyDescent="0.45">
      <c r="A538" s="2" t="s">
        <v>515</v>
      </c>
    </row>
    <row r="539" spans="1:11" x14ac:dyDescent="0.45">
      <c r="B539" s="11" t="s">
        <v>135</v>
      </c>
      <c r="C539" s="11" t="s">
        <v>8</v>
      </c>
      <c r="D539" s="11" t="s">
        <v>150</v>
      </c>
      <c r="E539" s="11" t="s">
        <v>516</v>
      </c>
      <c r="F539" s="11" t="s">
        <v>11</v>
      </c>
      <c r="G539" s="11" t="s">
        <v>11</v>
      </c>
      <c r="H539" s="11" t="s">
        <v>517</v>
      </c>
      <c r="I539" s="11" t="s">
        <v>13</v>
      </c>
      <c r="J539" s="12">
        <v>3451.18</v>
      </c>
      <c r="K539" s="12">
        <v>3451.18</v>
      </c>
    </row>
    <row r="540" spans="1:11" x14ac:dyDescent="0.45">
      <c r="B540" s="11" t="s">
        <v>167</v>
      </c>
      <c r="C540" s="11" t="s">
        <v>8</v>
      </c>
      <c r="D540" s="11" t="s">
        <v>150</v>
      </c>
      <c r="E540" s="11" t="s">
        <v>503</v>
      </c>
      <c r="F540" s="11" t="s">
        <v>11</v>
      </c>
      <c r="G540" s="11" t="s">
        <v>11</v>
      </c>
      <c r="H540" s="11" t="s">
        <v>518</v>
      </c>
      <c r="I540" s="11" t="s">
        <v>13</v>
      </c>
      <c r="J540" s="12">
        <v>322.02</v>
      </c>
      <c r="K540" s="12">
        <v>3773.2</v>
      </c>
    </row>
    <row r="541" spans="1:11" x14ac:dyDescent="0.45">
      <c r="A541" s="7" t="s">
        <v>519</v>
      </c>
      <c r="J541" s="13">
        <f>J539+J540</f>
        <v>3773.2</v>
      </c>
    </row>
    <row r="542" spans="1:11" x14ac:dyDescent="0.45">
      <c r="A542" s="6" t="s">
        <v>520</v>
      </c>
      <c r="J542" s="13">
        <f>J534+J537+J541</f>
        <v>22851.120000000003</v>
      </c>
    </row>
    <row r="543" spans="1:11" x14ac:dyDescent="0.45">
      <c r="A543" s="2" t="s">
        <v>521</v>
      </c>
    </row>
    <row r="544" spans="1:11" x14ac:dyDescent="0.45">
      <c r="A544" s="2" t="s">
        <v>522</v>
      </c>
    </row>
    <row r="545" spans="2:11" x14ac:dyDescent="0.45">
      <c r="B545" s="11" t="s">
        <v>135</v>
      </c>
      <c r="C545" s="11" t="s">
        <v>8</v>
      </c>
      <c r="D545" s="11" t="s">
        <v>150</v>
      </c>
      <c r="E545" s="11" t="s">
        <v>516</v>
      </c>
      <c r="F545" s="11" t="s">
        <v>11</v>
      </c>
      <c r="G545" s="11" t="s">
        <v>11</v>
      </c>
      <c r="H545" s="11" t="s">
        <v>523</v>
      </c>
      <c r="I545" s="11" t="s">
        <v>13</v>
      </c>
      <c r="J545" s="12">
        <v>-435.6</v>
      </c>
      <c r="K545" s="12">
        <v>-435.6</v>
      </c>
    </row>
    <row r="546" spans="2:11" x14ac:dyDescent="0.45">
      <c r="B546" s="11" t="s">
        <v>135</v>
      </c>
      <c r="C546" s="11" t="s">
        <v>8</v>
      </c>
      <c r="D546" s="11" t="s">
        <v>150</v>
      </c>
      <c r="E546" s="11" t="s">
        <v>516</v>
      </c>
      <c r="F546" s="11" t="s">
        <v>11</v>
      </c>
      <c r="G546" s="11" t="s">
        <v>11</v>
      </c>
      <c r="H546" s="11" t="s">
        <v>524</v>
      </c>
      <c r="I546" s="11" t="s">
        <v>13</v>
      </c>
      <c r="J546" s="12">
        <v>-45.82</v>
      </c>
      <c r="K546" s="12">
        <v>-481.42</v>
      </c>
    </row>
    <row r="547" spans="2:11" x14ac:dyDescent="0.45">
      <c r="B547" s="11" t="s">
        <v>41</v>
      </c>
      <c r="C547" s="11" t="s">
        <v>8</v>
      </c>
      <c r="D547" s="11" t="s">
        <v>161</v>
      </c>
      <c r="E547" s="11" t="s">
        <v>525</v>
      </c>
      <c r="F547" s="11" t="s">
        <v>11</v>
      </c>
      <c r="G547" s="11" t="s">
        <v>11</v>
      </c>
      <c r="H547" s="11" t="s">
        <v>526</v>
      </c>
      <c r="I547" s="11" t="s">
        <v>13</v>
      </c>
      <c r="J547" s="12">
        <v>44.52</v>
      </c>
      <c r="K547" s="12">
        <v>-436.90000000000003</v>
      </c>
    </row>
    <row r="548" spans="2:11" x14ac:dyDescent="0.45">
      <c r="B548" s="11" t="s">
        <v>41</v>
      </c>
      <c r="C548" s="11" t="s">
        <v>8</v>
      </c>
      <c r="D548" s="11" t="s">
        <v>161</v>
      </c>
      <c r="E548" s="11" t="s">
        <v>221</v>
      </c>
      <c r="F548" s="11" t="s">
        <v>11</v>
      </c>
      <c r="G548" s="11" t="s">
        <v>11</v>
      </c>
      <c r="H548" s="11" t="s">
        <v>527</v>
      </c>
      <c r="I548" s="11" t="s">
        <v>13</v>
      </c>
      <c r="J548" s="12">
        <v>3629.98</v>
      </c>
      <c r="K548" s="12">
        <v>3193.08</v>
      </c>
    </row>
    <row r="549" spans="2:11" x14ac:dyDescent="0.45">
      <c r="B549" s="11" t="s">
        <v>43</v>
      </c>
      <c r="C549" s="11" t="s">
        <v>8</v>
      </c>
      <c r="D549" s="11" t="s">
        <v>528</v>
      </c>
      <c r="E549" s="11" t="s">
        <v>516</v>
      </c>
      <c r="F549" s="11" t="s">
        <v>11</v>
      </c>
      <c r="G549" s="11" t="s">
        <v>11</v>
      </c>
      <c r="H549" s="11" t="s">
        <v>529</v>
      </c>
      <c r="I549" s="11" t="s">
        <v>13</v>
      </c>
      <c r="J549" s="12">
        <v>-435.6</v>
      </c>
      <c r="K549" s="12">
        <v>2757.48</v>
      </c>
    </row>
    <row r="550" spans="2:11" x14ac:dyDescent="0.45">
      <c r="B550" s="11" t="s">
        <v>43</v>
      </c>
      <c r="C550" s="11" t="s">
        <v>8</v>
      </c>
      <c r="D550" s="11" t="s">
        <v>528</v>
      </c>
      <c r="E550" s="11" t="s">
        <v>516</v>
      </c>
      <c r="F550" s="11" t="s">
        <v>11</v>
      </c>
      <c r="G550" s="11" t="s">
        <v>11</v>
      </c>
      <c r="H550" s="11" t="s">
        <v>525</v>
      </c>
      <c r="I550" s="11" t="s">
        <v>13</v>
      </c>
      <c r="J550" s="12">
        <v>-44.52</v>
      </c>
      <c r="K550" s="12">
        <v>2712.96</v>
      </c>
    </row>
    <row r="551" spans="2:11" x14ac:dyDescent="0.45">
      <c r="B551" s="11" t="s">
        <v>14</v>
      </c>
      <c r="C551" s="11" t="s">
        <v>8</v>
      </c>
      <c r="D551" s="11" t="s">
        <v>161</v>
      </c>
      <c r="E551" s="11" t="s">
        <v>221</v>
      </c>
      <c r="F551" s="11" t="s">
        <v>11</v>
      </c>
      <c r="G551" s="11" t="s">
        <v>11</v>
      </c>
      <c r="H551" s="11" t="s">
        <v>527</v>
      </c>
      <c r="I551" s="11" t="s">
        <v>13</v>
      </c>
      <c r="J551" s="12">
        <v>3629.98</v>
      </c>
      <c r="K551" s="12">
        <v>6342.9400000000005</v>
      </c>
    </row>
    <row r="552" spans="2:11" x14ac:dyDescent="0.45">
      <c r="B552" s="11" t="s">
        <v>14</v>
      </c>
      <c r="C552" s="11" t="s">
        <v>8</v>
      </c>
      <c r="D552" s="11" t="s">
        <v>161</v>
      </c>
      <c r="E552" s="11" t="s">
        <v>525</v>
      </c>
      <c r="F552" s="11" t="s">
        <v>11</v>
      </c>
      <c r="G552" s="11" t="s">
        <v>11</v>
      </c>
      <c r="H552" s="11" t="s">
        <v>526</v>
      </c>
      <c r="I552" s="11" t="s">
        <v>13</v>
      </c>
      <c r="J552" s="12">
        <v>44.52</v>
      </c>
      <c r="K552" s="12">
        <v>6387.4600000000009</v>
      </c>
    </row>
    <row r="553" spans="2:11" x14ac:dyDescent="0.45">
      <c r="B553" s="11" t="s">
        <v>183</v>
      </c>
      <c r="C553" s="11" t="s">
        <v>8</v>
      </c>
      <c r="D553" s="11" t="s">
        <v>184</v>
      </c>
      <c r="E553" s="11" t="s">
        <v>516</v>
      </c>
      <c r="F553" s="11" t="s">
        <v>11</v>
      </c>
      <c r="G553" s="11" t="s">
        <v>11</v>
      </c>
      <c r="H553" s="11" t="s">
        <v>529</v>
      </c>
      <c r="I553" s="11" t="s">
        <v>13</v>
      </c>
      <c r="J553" s="12">
        <v>-435.6</v>
      </c>
      <c r="K553" s="12">
        <v>5951.8600000000006</v>
      </c>
    </row>
    <row r="554" spans="2:11" x14ac:dyDescent="0.45">
      <c r="B554" s="11" t="s">
        <v>183</v>
      </c>
      <c r="C554" s="11" t="s">
        <v>8</v>
      </c>
      <c r="D554" s="11" t="s">
        <v>184</v>
      </c>
      <c r="E554" s="11" t="s">
        <v>516</v>
      </c>
      <c r="F554" s="11" t="s">
        <v>11</v>
      </c>
      <c r="G554" s="11" t="s">
        <v>11</v>
      </c>
      <c r="H554" s="11" t="s">
        <v>525</v>
      </c>
      <c r="I554" s="11" t="s">
        <v>13</v>
      </c>
      <c r="J554" s="12">
        <v>-44.52</v>
      </c>
      <c r="K554" s="12">
        <v>5907.34</v>
      </c>
    </row>
    <row r="555" spans="2:11" x14ac:dyDescent="0.45">
      <c r="B555" s="11" t="s">
        <v>165</v>
      </c>
      <c r="C555" s="11" t="s">
        <v>8</v>
      </c>
      <c r="D555" s="11" t="s">
        <v>161</v>
      </c>
      <c r="E555" s="11" t="s">
        <v>221</v>
      </c>
      <c r="F555" s="11" t="s">
        <v>11</v>
      </c>
      <c r="G555" s="11" t="s">
        <v>11</v>
      </c>
      <c r="H555" s="11" t="s">
        <v>527</v>
      </c>
      <c r="I555" s="11" t="s">
        <v>13</v>
      </c>
      <c r="J555" s="12">
        <v>3629.98</v>
      </c>
      <c r="K555" s="12">
        <v>9537.32</v>
      </c>
    </row>
    <row r="556" spans="2:11" x14ac:dyDescent="0.45">
      <c r="B556" s="11" t="s">
        <v>165</v>
      </c>
      <c r="C556" s="11" t="s">
        <v>8</v>
      </c>
      <c r="D556" s="11" t="s">
        <v>161</v>
      </c>
      <c r="E556" s="11" t="s">
        <v>525</v>
      </c>
      <c r="F556" s="11" t="s">
        <v>11</v>
      </c>
      <c r="G556" s="11" t="s">
        <v>11</v>
      </c>
      <c r="H556" s="11" t="s">
        <v>526</v>
      </c>
      <c r="I556" s="11" t="s">
        <v>13</v>
      </c>
      <c r="J556" s="12">
        <v>44.52</v>
      </c>
      <c r="K556" s="12">
        <v>9581.84</v>
      </c>
    </row>
    <row r="557" spans="2:11" x14ac:dyDescent="0.45">
      <c r="B557" s="11" t="s">
        <v>167</v>
      </c>
      <c r="C557" s="11" t="s">
        <v>8</v>
      </c>
      <c r="D557" s="11" t="s">
        <v>150</v>
      </c>
      <c r="E557" s="11" t="s">
        <v>516</v>
      </c>
      <c r="F557" s="11" t="s">
        <v>11</v>
      </c>
      <c r="G557" s="11" t="s">
        <v>11</v>
      </c>
      <c r="H557" s="11" t="s">
        <v>529</v>
      </c>
      <c r="I557" s="11" t="s">
        <v>13</v>
      </c>
      <c r="J557" s="12">
        <v>-435.6</v>
      </c>
      <c r="K557" s="12">
        <v>9146.24</v>
      </c>
    </row>
    <row r="558" spans="2:11" x14ac:dyDescent="0.45">
      <c r="B558" s="11" t="s">
        <v>167</v>
      </c>
      <c r="C558" s="11" t="s">
        <v>8</v>
      </c>
      <c r="D558" s="11" t="s">
        <v>150</v>
      </c>
      <c r="E558" s="11" t="s">
        <v>516</v>
      </c>
      <c r="F558" s="11" t="s">
        <v>11</v>
      </c>
      <c r="G558" s="11" t="s">
        <v>11</v>
      </c>
      <c r="H558" s="11" t="s">
        <v>525</v>
      </c>
      <c r="I558" s="11" t="s">
        <v>13</v>
      </c>
      <c r="J558" s="12">
        <v>-44.52</v>
      </c>
      <c r="K558" s="12">
        <v>9101.7199999999993</v>
      </c>
    </row>
    <row r="559" spans="2:11" x14ac:dyDescent="0.45">
      <c r="B559" s="11" t="s">
        <v>174</v>
      </c>
      <c r="C559" s="11" t="s">
        <v>8</v>
      </c>
      <c r="D559" s="11" t="s">
        <v>161</v>
      </c>
      <c r="E559" s="11" t="s">
        <v>525</v>
      </c>
      <c r="F559" s="11" t="s">
        <v>11</v>
      </c>
      <c r="G559" s="11" t="s">
        <v>11</v>
      </c>
      <c r="H559" s="11" t="s">
        <v>526</v>
      </c>
      <c r="I559" s="11" t="s">
        <v>13</v>
      </c>
      <c r="J559" s="12">
        <v>44.52</v>
      </c>
      <c r="K559" s="12">
        <v>9146.24</v>
      </c>
    </row>
    <row r="560" spans="2:11" x14ac:dyDescent="0.45">
      <c r="B560" s="11" t="s">
        <v>174</v>
      </c>
      <c r="C560" s="11" t="s">
        <v>8</v>
      </c>
      <c r="D560" s="11" t="s">
        <v>161</v>
      </c>
      <c r="E560" s="11" t="s">
        <v>221</v>
      </c>
      <c r="F560" s="11" t="s">
        <v>11</v>
      </c>
      <c r="G560" s="11" t="s">
        <v>11</v>
      </c>
      <c r="H560" s="11" t="s">
        <v>527</v>
      </c>
      <c r="I560" s="11" t="s">
        <v>13</v>
      </c>
      <c r="J560" s="12">
        <v>3629.98</v>
      </c>
      <c r="K560" s="12">
        <v>12776.22</v>
      </c>
    </row>
    <row r="561" spans="1:11" x14ac:dyDescent="0.45">
      <c r="A561" s="7" t="s">
        <v>530</v>
      </c>
      <c r="J561" s="13">
        <f>J545+J546+J547+J548+J549+J550+J551+J552+J553+J554+J555+J556+J557+J558+J559+J560</f>
        <v>12776.22</v>
      </c>
    </row>
    <row r="562" spans="1:11" x14ac:dyDescent="0.45">
      <c r="A562" s="2" t="s">
        <v>531</v>
      </c>
    </row>
    <row r="563" spans="1:11" x14ac:dyDescent="0.45">
      <c r="B563" s="11" t="s">
        <v>43</v>
      </c>
      <c r="C563" s="11" t="s">
        <v>8</v>
      </c>
      <c r="D563" s="11" t="s">
        <v>532</v>
      </c>
      <c r="E563" s="11" t="s">
        <v>533</v>
      </c>
      <c r="F563" s="11" t="s">
        <v>11</v>
      </c>
      <c r="G563" s="11" t="s">
        <v>11</v>
      </c>
      <c r="H563" s="11" t="s">
        <v>11</v>
      </c>
      <c r="I563" s="11" t="s">
        <v>13</v>
      </c>
      <c r="J563" s="12">
        <v>0</v>
      </c>
      <c r="K563" s="12">
        <v>0</v>
      </c>
    </row>
    <row r="564" spans="1:11" x14ac:dyDescent="0.45">
      <c r="B564" s="11" t="s">
        <v>164</v>
      </c>
      <c r="C564" s="11" t="s">
        <v>8</v>
      </c>
      <c r="D564" s="11" t="s">
        <v>161</v>
      </c>
      <c r="E564" s="11" t="s">
        <v>162</v>
      </c>
      <c r="F564" s="11" t="s">
        <v>11</v>
      </c>
      <c r="G564" s="11" t="s">
        <v>11</v>
      </c>
      <c r="H564" s="11" t="s">
        <v>507</v>
      </c>
      <c r="I564" s="11" t="s">
        <v>26</v>
      </c>
      <c r="J564" s="12">
        <v>0</v>
      </c>
      <c r="K564" s="12">
        <v>0</v>
      </c>
    </row>
    <row r="565" spans="1:11" x14ac:dyDescent="0.45">
      <c r="B565" s="11" t="s">
        <v>165</v>
      </c>
      <c r="C565" s="11" t="s">
        <v>8</v>
      </c>
      <c r="D565" s="11" t="s">
        <v>161</v>
      </c>
      <c r="E565" s="11" t="s">
        <v>162</v>
      </c>
      <c r="F565" s="11" t="s">
        <v>11</v>
      </c>
      <c r="G565" s="11" t="s">
        <v>11</v>
      </c>
      <c r="H565" s="11" t="s">
        <v>534</v>
      </c>
      <c r="I565" s="11" t="s">
        <v>26</v>
      </c>
      <c r="J565" s="11"/>
      <c r="K565" s="12">
        <v>0</v>
      </c>
    </row>
    <row r="566" spans="1:11" x14ac:dyDescent="0.45">
      <c r="B566" s="11" t="s">
        <v>167</v>
      </c>
      <c r="C566" s="11" t="s">
        <v>8</v>
      </c>
      <c r="D566" s="11" t="s">
        <v>150</v>
      </c>
      <c r="E566" s="11" t="s">
        <v>533</v>
      </c>
      <c r="F566" s="11" t="s">
        <v>11</v>
      </c>
      <c r="G566" s="11" t="s">
        <v>11</v>
      </c>
      <c r="H566" s="11" t="s">
        <v>535</v>
      </c>
      <c r="I566" s="11" t="s">
        <v>13</v>
      </c>
      <c r="J566" s="12">
        <v>80.989999999999995</v>
      </c>
      <c r="K566" s="12">
        <v>80.989999999999995</v>
      </c>
    </row>
    <row r="567" spans="1:11" x14ac:dyDescent="0.45">
      <c r="B567" s="11" t="s">
        <v>167</v>
      </c>
      <c r="C567" s="11" t="s">
        <v>8</v>
      </c>
      <c r="D567" s="11" t="s">
        <v>150</v>
      </c>
      <c r="E567" s="11" t="s">
        <v>533</v>
      </c>
      <c r="F567" s="11" t="s">
        <v>11</v>
      </c>
      <c r="G567" s="11" t="s">
        <v>11</v>
      </c>
      <c r="H567" s="11" t="s">
        <v>153</v>
      </c>
      <c r="I567" s="11" t="s">
        <v>13</v>
      </c>
      <c r="J567" s="12">
        <v>-1.17</v>
      </c>
      <c r="K567" s="12">
        <v>79.819999999999993</v>
      </c>
    </row>
    <row r="568" spans="1:11" x14ac:dyDescent="0.45">
      <c r="B568" s="11" t="s">
        <v>167</v>
      </c>
      <c r="C568" s="11" t="s">
        <v>8</v>
      </c>
      <c r="D568" s="11" t="s">
        <v>150</v>
      </c>
      <c r="E568" s="11" t="s">
        <v>533</v>
      </c>
      <c r="F568" s="11" t="s">
        <v>11</v>
      </c>
      <c r="G568" s="11" t="s">
        <v>11</v>
      </c>
      <c r="H568" s="11" t="s">
        <v>154</v>
      </c>
      <c r="I568" s="11" t="s">
        <v>13</v>
      </c>
      <c r="J568" s="12">
        <v>-5.0199999999999996</v>
      </c>
      <c r="K568" s="12">
        <v>74.8</v>
      </c>
    </row>
    <row r="569" spans="1:11" x14ac:dyDescent="0.45">
      <c r="B569" s="11" t="s">
        <v>172</v>
      </c>
      <c r="C569" s="11" t="s">
        <v>8</v>
      </c>
      <c r="D569" s="11" t="s">
        <v>536</v>
      </c>
      <c r="E569" s="11" t="s">
        <v>537</v>
      </c>
      <c r="F569" s="11" t="s">
        <v>11</v>
      </c>
      <c r="G569" s="11" t="s">
        <v>11</v>
      </c>
      <c r="H569" s="11" t="s">
        <v>538</v>
      </c>
      <c r="I569" s="11" t="s">
        <v>13</v>
      </c>
      <c r="J569" s="12">
        <v>149.19</v>
      </c>
      <c r="K569" s="12">
        <v>223.99</v>
      </c>
    </row>
    <row r="570" spans="1:11" x14ac:dyDescent="0.45">
      <c r="B570" s="11" t="s">
        <v>172</v>
      </c>
      <c r="C570" s="11" t="s">
        <v>8</v>
      </c>
      <c r="D570" s="11" t="s">
        <v>536</v>
      </c>
      <c r="E570" s="11" t="s">
        <v>537</v>
      </c>
      <c r="F570" s="11" t="s">
        <v>11</v>
      </c>
      <c r="G570" s="11" t="s">
        <v>11</v>
      </c>
      <c r="H570" s="11" t="s">
        <v>153</v>
      </c>
      <c r="I570" s="11" t="s">
        <v>13</v>
      </c>
      <c r="J570" s="12">
        <v>-2.16</v>
      </c>
      <c r="K570" s="12">
        <v>221.83</v>
      </c>
    </row>
    <row r="571" spans="1:11" x14ac:dyDescent="0.45">
      <c r="B571" s="11" t="s">
        <v>172</v>
      </c>
      <c r="C571" s="11" t="s">
        <v>8</v>
      </c>
      <c r="D571" s="11" t="s">
        <v>536</v>
      </c>
      <c r="E571" s="11" t="s">
        <v>537</v>
      </c>
      <c r="F571" s="11" t="s">
        <v>11</v>
      </c>
      <c r="G571" s="11" t="s">
        <v>11</v>
      </c>
      <c r="H571" s="11" t="s">
        <v>154</v>
      </c>
      <c r="I571" s="11" t="s">
        <v>13</v>
      </c>
      <c r="J571" s="12">
        <v>-9.25</v>
      </c>
      <c r="K571" s="12">
        <v>212.58</v>
      </c>
    </row>
    <row r="572" spans="1:11" x14ac:dyDescent="0.45">
      <c r="B572" s="11" t="s">
        <v>174</v>
      </c>
      <c r="C572" s="11" t="s">
        <v>8</v>
      </c>
      <c r="D572" s="11" t="s">
        <v>161</v>
      </c>
      <c r="E572" s="11" t="s">
        <v>162</v>
      </c>
      <c r="F572" s="11" t="s">
        <v>11</v>
      </c>
      <c r="G572" s="11" t="s">
        <v>11</v>
      </c>
      <c r="H572" s="11" t="s">
        <v>507</v>
      </c>
      <c r="I572" s="11" t="s">
        <v>26</v>
      </c>
      <c r="J572" s="12">
        <v>163</v>
      </c>
      <c r="K572" s="12">
        <v>375.58000000000004</v>
      </c>
    </row>
    <row r="573" spans="1:11" x14ac:dyDescent="0.45">
      <c r="A573" s="7" t="s">
        <v>539</v>
      </c>
      <c r="J573" s="13">
        <f>J563+J564+J565+J566+J567+J568+J569+J570+J571+J572</f>
        <v>375.58000000000004</v>
      </c>
    </row>
    <row r="574" spans="1:11" x14ac:dyDescent="0.45">
      <c r="A574" s="2" t="s">
        <v>540</v>
      </c>
    </row>
    <row r="575" spans="1:11" x14ac:dyDescent="0.45">
      <c r="B575" s="11" t="s">
        <v>135</v>
      </c>
      <c r="C575" s="11" t="s">
        <v>8</v>
      </c>
      <c r="D575" s="11" t="s">
        <v>150</v>
      </c>
      <c r="E575" s="11" t="s">
        <v>516</v>
      </c>
      <c r="F575" s="11" t="s">
        <v>11</v>
      </c>
      <c r="G575" s="11" t="s">
        <v>11</v>
      </c>
      <c r="H575" s="11" t="s">
        <v>541</v>
      </c>
      <c r="I575" s="11" t="s">
        <v>13</v>
      </c>
      <c r="J575" s="12">
        <v>6537.52</v>
      </c>
      <c r="K575" s="12">
        <v>6537.52</v>
      </c>
    </row>
    <row r="576" spans="1:11" x14ac:dyDescent="0.45">
      <c r="B576" s="11" t="s">
        <v>135</v>
      </c>
      <c r="C576" s="11" t="s">
        <v>8</v>
      </c>
      <c r="D576" s="11" t="s">
        <v>150</v>
      </c>
      <c r="E576" s="11" t="s">
        <v>516</v>
      </c>
      <c r="F576" s="11" t="s">
        <v>11</v>
      </c>
      <c r="G576" s="11" t="s">
        <v>11</v>
      </c>
      <c r="H576" s="11" t="s">
        <v>180</v>
      </c>
      <c r="I576" s="11" t="s">
        <v>13</v>
      </c>
      <c r="J576" s="12">
        <v>-800</v>
      </c>
      <c r="K576" s="12">
        <v>5737.52</v>
      </c>
    </row>
    <row r="577" spans="2:11" x14ac:dyDescent="0.45">
      <c r="B577" s="11" t="s">
        <v>135</v>
      </c>
      <c r="C577" s="11" t="s">
        <v>8</v>
      </c>
      <c r="D577" s="11" t="s">
        <v>150</v>
      </c>
      <c r="E577" s="11" t="s">
        <v>516</v>
      </c>
      <c r="F577" s="11" t="s">
        <v>11</v>
      </c>
      <c r="G577" s="11" t="s">
        <v>11</v>
      </c>
      <c r="H577" s="11" t="s">
        <v>204</v>
      </c>
      <c r="I577" s="11" t="s">
        <v>13</v>
      </c>
      <c r="J577" s="12">
        <v>-462.15</v>
      </c>
      <c r="K577" s="12">
        <v>5275.3700000000008</v>
      </c>
    </row>
    <row r="578" spans="2:11" x14ac:dyDescent="0.45">
      <c r="B578" s="11" t="s">
        <v>135</v>
      </c>
      <c r="C578" s="11" t="s">
        <v>8</v>
      </c>
      <c r="D578" s="11" t="s">
        <v>150</v>
      </c>
      <c r="E578" s="11" t="s">
        <v>516</v>
      </c>
      <c r="F578" s="11" t="s">
        <v>11</v>
      </c>
      <c r="G578" s="11" t="s">
        <v>11</v>
      </c>
      <c r="H578" s="11" t="s">
        <v>153</v>
      </c>
      <c r="I578" s="11" t="s">
        <v>13</v>
      </c>
      <c r="J578" s="12">
        <v>-144.84</v>
      </c>
      <c r="K578" s="12">
        <v>5130.5300000000007</v>
      </c>
    </row>
    <row r="579" spans="2:11" x14ac:dyDescent="0.45">
      <c r="B579" s="11" t="s">
        <v>135</v>
      </c>
      <c r="C579" s="11" t="s">
        <v>8</v>
      </c>
      <c r="D579" s="11" t="s">
        <v>150</v>
      </c>
      <c r="E579" s="11" t="s">
        <v>516</v>
      </c>
      <c r="F579" s="11" t="s">
        <v>11</v>
      </c>
      <c r="G579" s="11" t="s">
        <v>11</v>
      </c>
      <c r="H579" s="11" t="s">
        <v>154</v>
      </c>
      <c r="I579" s="11" t="s">
        <v>13</v>
      </c>
      <c r="J579" s="12">
        <v>-619.29999999999995</v>
      </c>
      <c r="K579" s="12">
        <v>4511.2300000000005</v>
      </c>
    </row>
    <row r="580" spans="2:11" x14ac:dyDescent="0.45">
      <c r="B580" s="11" t="s">
        <v>135</v>
      </c>
      <c r="C580" s="11" t="s">
        <v>8</v>
      </c>
      <c r="D580" s="11" t="s">
        <v>150</v>
      </c>
      <c r="E580" s="11" t="s">
        <v>516</v>
      </c>
      <c r="F580" s="11" t="s">
        <v>11</v>
      </c>
      <c r="G580" s="11" t="s">
        <v>11</v>
      </c>
      <c r="H580" s="11" t="s">
        <v>542</v>
      </c>
      <c r="I580" s="11" t="s">
        <v>13</v>
      </c>
      <c r="J580" s="12">
        <v>100</v>
      </c>
      <c r="K580" s="12">
        <v>4611.2300000000005</v>
      </c>
    </row>
    <row r="581" spans="2:11" x14ac:dyDescent="0.45">
      <c r="B581" s="11" t="s">
        <v>27</v>
      </c>
      <c r="C581" s="11" t="s">
        <v>8</v>
      </c>
      <c r="D581" s="11" t="s">
        <v>161</v>
      </c>
      <c r="E581" s="11" t="s">
        <v>162</v>
      </c>
      <c r="F581" s="11" t="s">
        <v>11</v>
      </c>
      <c r="G581" s="11" t="s">
        <v>11</v>
      </c>
      <c r="H581" s="11" t="s">
        <v>543</v>
      </c>
      <c r="I581" s="11" t="s">
        <v>26</v>
      </c>
      <c r="J581" s="12">
        <v>4.0599999999999996</v>
      </c>
      <c r="K581" s="12">
        <v>4615.2900000000009</v>
      </c>
    </row>
    <row r="582" spans="2:11" x14ac:dyDescent="0.45">
      <c r="B582" s="11" t="s">
        <v>7</v>
      </c>
      <c r="C582" s="11" t="s">
        <v>8</v>
      </c>
      <c r="D582" s="11" t="s">
        <v>161</v>
      </c>
      <c r="E582" s="11" t="s">
        <v>162</v>
      </c>
      <c r="F582" s="11" t="s">
        <v>11</v>
      </c>
      <c r="G582" s="11" t="s">
        <v>11</v>
      </c>
      <c r="H582" s="11" t="s">
        <v>544</v>
      </c>
      <c r="I582" s="11" t="s">
        <v>26</v>
      </c>
      <c r="J582" s="12">
        <v>2328.27</v>
      </c>
      <c r="K582" s="12">
        <v>6943.5600000000013</v>
      </c>
    </row>
    <row r="583" spans="2:11" x14ac:dyDescent="0.45">
      <c r="B583" s="11" t="s">
        <v>41</v>
      </c>
      <c r="C583" s="11" t="s">
        <v>8</v>
      </c>
      <c r="D583" s="11" t="s">
        <v>161</v>
      </c>
      <c r="E583" s="11" t="s">
        <v>206</v>
      </c>
      <c r="F583" s="11" t="s">
        <v>11</v>
      </c>
      <c r="G583" s="11" t="s">
        <v>11</v>
      </c>
      <c r="H583" s="11" t="s">
        <v>545</v>
      </c>
      <c r="I583" s="11" t="s">
        <v>13</v>
      </c>
      <c r="J583" s="12">
        <v>462.15</v>
      </c>
      <c r="K583" s="12">
        <v>7405.7100000000009</v>
      </c>
    </row>
    <row r="584" spans="2:11" x14ac:dyDescent="0.45">
      <c r="B584" s="11" t="s">
        <v>43</v>
      </c>
      <c r="C584" s="11" t="s">
        <v>8</v>
      </c>
      <c r="D584" s="11" t="s">
        <v>528</v>
      </c>
      <c r="E584" s="11" t="s">
        <v>516</v>
      </c>
      <c r="F584" s="11" t="s">
        <v>11</v>
      </c>
      <c r="G584" s="11" t="s">
        <v>11</v>
      </c>
      <c r="H584" s="11" t="s">
        <v>546</v>
      </c>
      <c r="I584" s="11" t="s">
        <v>13</v>
      </c>
      <c r="J584" s="12">
        <v>7484.7</v>
      </c>
      <c r="K584" s="12">
        <v>14890.41</v>
      </c>
    </row>
    <row r="585" spans="2:11" x14ac:dyDescent="0.45">
      <c r="B585" s="11" t="s">
        <v>43</v>
      </c>
      <c r="C585" s="11" t="s">
        <v>8</v>
      </c>
      <c r="D585" s="11" t="s">
        <v>528</v>
      </c>
      <c r="E585" s="11" t="s">
        <v>516</v>
      </c>
      <c r="F585" s="11" t="s">
        <v>11</v>
      </c>
      <c r="G585" s="11" t="s">
        <v>11</v>
      </c>
      <c r="H585" s="11" t="s">
        <v>153</v>
      </c>
      <c r="I585" s="11" t="s">
        <v>13</v>
      </c>
      <c r="J585" s="12">
        <v>-151.12</v>
      </c>
      <c r="K585" s="12">
        <v>14739.289999999999</v>
      </c>
    </row>
    <row r="586" spans="2:11" x14ac:dyDescent="0.45">
      <c r="B586" s="11" t="s">
        <v>43</v>
      </c>
      <c r="C586" s="11" t="s">
        <v>8</v>
      </c>
      <c r="D586" s="11" t="s">
        <v>528</v>
      </c>
      <c r="E586" s="11" t="s">
        <v>516</v>
      </c>
      <c r="F586" s="11" t="s">
        <v>11</v>
      </c>
      <c r="G586" s="11" t="s">
        <v>11</v>
      </c>
      <c r="H586" s="11" t="s">
        <v>154</v>
      </c>
      <c r="I586" s="11" t="s">
        <v>13</v>
      </c>
      <c r="J586" s="12">
        <v>-646.15</v>
      </c>
      <c r="K586" s="12">
        <v>14093.14</v>
      </c>
    </row>
    <row r="587" spans="2:11" x14ac:dyDescent="0.45">
      <c r="B587" s="11" t="s">
        <v>43</v>
      </c>
      <c r="C587" s="11" t="s">
        <v>8</v>
      </c>
      <c r="D587" s="11" t="s">
        <v>528</v>
      </c>
      <c r="E587" s="11" t="s">
        <v>516</v>
      </c>
      <c r="F587" s="11" t="s">
        <v>11</v>
      </c>
      <c r="G587" s="11" t="s">
        <v>11</v>
      </c>
      <c r="H587" s="11" t="s">
        <v>547</v>
      </c>
      <c r="I587" s="11" t="s">
        <v>13</v>
      </c>
      <c r="J587" s="12">
        <v>-780</v>
      </c>
      <c r="K587" s="12">
        <v>13313.14</v>
      </c>
    </row>
    <row r="588" spans="2:11" x14ac:dyDescent="0.45">
      <c r="B588" s="11" t="s">
        <v>43</v>
      </c>
      <c r="C588" s="11" t="s">
        <v>8</v>
      </c>
      <c r="D588" s="11" t="s">
        <v>528</v>
      </c>
      <c r="E588" s="11" t="s">
        <v>516</v>
      </c>
      <c r="F588" s="11" t="s">
        <v>11</v>
      </c>
      <c r="G588" s="11" t="s">
        <v>11</v>
      </c>
      <c r="H588" s="11" t="s">
        <v>204</v>
      </c>
      <c r="I588" s="11" t="s">
        <v>13</v>
      </c>
      <c r="J588" s="12">
        <v>-483.43</v>
      </c>
      <c r="K588" s="12">
        <v>12829.71</v>
      </c>
    </row>
    <row r="589" spans="2:11" x14ac:dyDescent="0.45">
      <c r="B589" s="11" t="s">
        <v>14</v>
      </c>
      <c r="C589" s="11" t="s">
        <v>8</v>
      </c>
      <c r="D589" s="11" t="s">
        <v>161</v>
      </c>
      <c r="E589" s="11" t="s">
        <v>206</v>
      </c>
      <c r="F589" s="11" t="s">
        <v>11</v>
      </c>
      <c r="G589" s="11" t="s">
        <v>11</v>
      </c>
      <c r="H589" s="11" t="s">
        <v>545</v>
      </c>
      <c r="I589" s="11" t="s">
        <v>13</v>
      </c>
      <c r="J589" s="12">
        <v>483.43</v>
      </c>
      <c r="K589" s="12">
        <v>13313.14</v>
      </c>
    </row>
    <row r="590" spans="2:11" x14ac:dyDescent="0.45">
      <c r="B590" s="11" t="s">
        <v>164</v>
      </c>
      <c r="C590" s="11" t="s">
        <v>8</v>
      </c>
      <c r="D590" s="11" t="s">
        <v>161</v>
      </c>
      <c r="E590" s="11" t="s">
        <v>162</v>
      </c>
      <c r="F590" s="11" t="s">
        <v>11</v>
      </c>
      <c r="G590" s="11" t="s">
        <v>11</v>
      </c>
      <c r="H590" s="11" t="s">
        <v>544</v>
      </c>
      <c r="I590" s="11" t="s">
        <v>26</v>
      </c>
      <c r="J590" s="12">
        <v>2374.5500000000002</v>
      </c>
      <c r="K590" s="12">
        <v>15687.689999999999</v>
      </c>
    </row>
    <row r="591" spans="2:11" x14ac:dyDescent="0.45">
      <c r="B591" s="11" t="s">
        <v>183</v>
      </c>
      <c r="C591" s="11" t="s">
        <v>8</v>
      </c>
      <c r="D591" s="11" t="s">
        <v>184</v>
      </c>
      <c r="E591" s="11" t="s">
        <v>516</v>
      </c>
      <c r="F591" s="11" t="s">
        <v>11</v>
      </c>
      <c r="G591" s="11" t="s">
        <v>11</v>
      </c>
      <c r="H591" s="11" t="s">
        <v>548</v>
      </c>
      <c r="I591" s="11" t="s">
        <v>13</v>
      </c>
      <c r="J591" s="12">
        <v>5856</v>
      </c>
      <c r="K591" s="12">
        <v>21543.69</v>
      </c>
    </row>
    <row r="592" spans="2:11" x14ac:dyDescent="0.45">
      <c r="B592" s="11" t="s">
        <v>183</v>
      </c>
      <c r="C592" s="11" t="s">
        <v>8</v>
      </c>
      <c r="D592" s="11" t="s">
        <v>184</v>
      </c>
      <c r="E592" s="11" t="s">
        <v>516</v>
      </c>
      <c r="F592" s="11" t="s">
        <v>11</v>
      </c>
      <c r="G592" s="11" t="s">
        <v>11</v>
      </c>
      <c r="H592" s="11" t="s">
        <v>153</v>
      </c>
      <c r="I592" s="11" t="s">
        <v>13</v>
      </c>
      <c r="J592" s="12">
        <v>-105.81</v>
      </c>
      <c r="K592" s="12">
        <v>21437.879999999997</v>
      </c>
    </row>
    <row r="593" spans="1:11" x14ac:dyDescent="0.45">
      <c r="B593" s="11" t="s">
        <v>183</v>
      </c>
      <c r="C593" s="11" t="s">
        <v>8</v>
      </c>
      <c r="D593" s="11" t="s">
        <v>184</v>
      </c>
      <c r="E593" s="11" t="s">
        <v>516</v>
      </c>
      <c r="F593" s="11" t="s">
        <v>11</v>
      </c>
      <c r="G593" s="11" t="s">
        <v>11</v>
      </c>
      <c r="H593" s="11" t="s">
        <v>154</v>
      </c>
      <c r="I593" s="11" t="s">
        <v>13</v>
      </c>
      <c r="J593" s="12">
        <v>-452.42</v>
      </c>
      <c r="K593" s="12">
        <v>20985.46</v>
      </c>
    </row>
    <row r="594" spans="1:11" x14ac:dyDescent="0.45">
      <c r="B594" s="11" t="s">
        <v>183</v>
      </c>
      <c r="C594" s="11" t="s">
        <v>8</v>
      </c>
      <c r="D594" s="11" t="s">
        <v>184</v>
      </c>
      <c r="E594" s="11" t="s">
        <v>516</v>
      </c>
      <c r="F594" s="11" t="s">
        <v>11</v>
      </c>
      <c r="G594" s="11" t="s">
        <v>11</v>
      </c>
      <c r="H594" s="11" t="s">
        <v>547</v>
      </c>
      <c r="I594" s="11" t="s">
        <v>13</v>
      </c>
      <c r="J594" s="12">
        <v>-747</v>
      </c>
      <c r="K594" s="12">
        <v>20238.46</v>
      </c>
    </row>
    <row r="595" spans="1:11" x14ac:dyDescent="0.45">
      <c r="B595" s="11" t="s">
        <v>183</v>
      </c>
      <c r="C595" s="11" t="s">
        <v>8</v>
      </c>
      <c r="D595" s="11" t="s">
        <v>184</v>
      </c>
      <c r="E595" s="11" t="s">
        <v>516</v>
      </c>
      <c r="F595" s="11" t="s">
        <v>11</v>
      </c>
      <c r="G595" s="11" t="s">
        <v>11</v>
      </c>
      <c r="H595" s="11" t="s">
        <v>204</v>
      </c>
      <c r="I595" s="11" t="s">
        <v>13</v>
      </c>
      <c r="J595" s="12">
        <v>-329.75</v>
      </c>
      <c r="K595" s="12">
        <v>19908.71</v>
      </c>
    </row>
    <row r="596" spans="1:11" x14ac:dyDescent="0.45">
      <c r="B596" s="11" t="s">
        <v>165</v>
      </c>
      <c r="C596" s="11" t="s">
        <v>8</v>
      </c>
      <c r="D596" s="11" t="s">
        <v>150</v>
      </c>
      <c r="E596" s="11" t="s">
        <v>206</v>
      </c>
      <c r="F596" s="11" t="s">
        <v>11</v>
      </c>
      <c r="G596" s="11" t="s">
        <v>11</v>
      </c>
      <c r="H596" s="11" t="s">
        <v>545</v>
      </c>
      <c r="I596" s="11" t="s">
        <v>13</v>
      </c>
      <c r="J596" s="12">
        <v>329.75</v>
      </c>
      <c r="K596" s="12">
        <v>20238.46</v>
      </c>
    </row>
    <row r="597" spans="1:11" x14ac:dyDescent="0.45">
      <c r="B597" s="11" t="s">
        <v>165</v>
      </c>
      <c r="C597" s="11" t="s">
        <v>8</v>
      </c>
      <c r="D597" s="11" t="s">
        <v>161</v>
      </c>
      <c r="E597" s="11" t="s">
        <v>162</v>
      </c>
      <c r="F597" s="11" t="s">
        <v>11</v>
      </c>
      <c r="G597" s="11" t="s">
        <v>11</v>
      </c>
      <c r="H597" s="11" t="s">
        <v>549</v>
      </c>
      <c r="I597" s="11" t="s">
        <v>26</v>
      </c>
      <c r="J597" s="12">
        <v>1863.46</v>
      </c>
      <c r="K597" s="12">
        <v>22101.919999999998</v>
      </c>
    </row>
    <row r="598" spans="1:11" x14ac:dyDescent="0.45">
      <c r="B598" s="11" t="s">
        <v>167</v>
      </c>
      <c r="C598" s="11" t="s">
        <v>8</v>
      </c>
      <c r="D598" s="11" t="s">
        <v>150</v>
      </c>
      <c r="E598" s="11" t="s">
        <v>516</v>
      </c>
      <c r="F598" s="11" t="s">
        <v>11</v>
      </c>
      <c r="G598" s="11" t="s">
        <v>11</v>
      </c>
      <c r="H598" s="11" t="s">
        <v>550</v>
      </c>
      <c r="I598" s="11" t="s">
        <v>13</v>
      </c>
      <c r="J598" s="12">
        <v>6441.6</v>
      </c>
      <c r="K598" s="12">
        <v>28543.519999999997</v>
      </c>
    </row>
    <row r="599" spans="1:11" x14ac:dyDescent="0.45">
      <c r="B599" s="11" t="s">
        <v>167</v>
      </c>
      <c r="C599" s="11" t="s">
        <v>8</v>
      </c>
      <c r="D599" s="11" t="s">
        <v>150</v>
      </c>
      <c r="E599" s="11" t="s">
        <v>516</v>
      </c>
      <c r="F599" s="11" t="s">
        <v>11</v>
      </c>
      <c r="G599" s="11" t="s">
        <v>11</v>
      </c>
      <c r="H599" s="11" t="s">
        <v>153</v>
      </c>
      <c r="I599" s="11" t="s">
        <v>13</v>
      </c>
      <c r="J599" s="12">
        <v>-116.49</v>
      </c>
      <c r="K599" s="12">
        <v>28427.029999999995</v>
      </c>
    </row>
    <row r="600" spans="1:11" x14ac:dyDescent="0.45">
      <c r="B600" s="11" t="s">
        <v>167</v>
      </c>
      <c r="C600" s="11" t="s">
        <v>8</v>
      </c>
      <c r="D600" s="11" t="s">
        <v>150</v>
      </c>
      <c r="E600" s="11" t="s">
        <v>516</v>
      </c>
      <c r="F600" s="11" t="s">
        <v>11</v>
      </c>
      <c r="G600" s="11" t="s">
        <v>11</v>
      </c>
      <c r="H600" s="11" t="s">
        <v>154</v>
      </c>
      <c r="I600" s="11" t="s">
        <v>13</v>
      </c>
      <c r="J600" s="12">
        <v>-498.09</v>
      </c>
      <c r="K600" s="12">
        <v>27928.939999999995</v>
      </c>
    </row>
    <row r="601" spans="1:11" x14ac:dyDescent="0.45">
      <c r="B601" s="11" t="s">
        <v>167</v>
      </c>
      <c r="C601" s="11" t="s">
        <v>8</v>
      </c>
      <c r="D601" s="11" t="s">
        <v>150</v>
      </c>
      <c r="E601" s="11" t="s">
        <v>516</v>
      </c>
      <c r="F601" s="11" t="s">
        <v>11</v>
      </c>
      <c r="G601" s="11" t="s">
        <v>11</v>
      </c>
      <c r="H601" s="11" t="s">
        <v>547</v>
      </c>
      <c r="I601" s="11" t="s">
        <v>13</v>
      </c>
      <c r="J601" s="12">
        <v>-572</v>
      </c>
      <c r="K601" s="12">
        <v>27356.939999999995</v>
      </c>
    </row>
    <row r="602" spans="1:11" x14ac:dyDescent="0.45">
      <c r="B602" s="11" t="s">
        <v>167</v>
      </c>
      <c r="C602" s="11" t="s">
        <v>8</v>
      </c>
      <c r="D602" s="11" t="s">
        <v>150</v>
      </c>
      <c r="E602" s="11" t="s">
        <v>516</v>
      </c>
      <c r="F602" s="11" t="s">
        <v>11</v>
      </c>
      <c r="G602" s="11" t="s">
        <v>11</v>
      </c>
      <c r="H602" s="11" t="s">
        <v>204</v>
      </c>
      <c r="I602" s="11" t="s">
        <v>13</v>
      </c>
      <c r="J602" s="12">
        <v>-396.62</v>
      </c>
      <c r="K602" s="12">
        <v>26960.319999999996</v>
      </c>
    </row>
    <row r="603" spans="1:11" x14ac:dyDescent="0.45">
      <c r="B603" s="11" t="s">
        <v>174</v>
      </c>
      <c r="C603" s="11" t="s">
        <v>8</v>
      </c>
      <c r="D603" s="11" t="s">
        <v>161</v>
      </c>
      <c r="E603" s="11" t="s">
        <v>162</v>
      </c>
      <c r="F603" s="11" t="s">
        <v>11</v>
      </c>
      <c r="G603" s="11" t="s">
        <v>11</v>
      </c>
      <c r="H603" s="11" t="s">
        <v>544</v>
      </c>
      <c r="I603" s="11" t="s">
        <v>26</v>
      </c>
      <c r="J603" s="12">
        <v>1801.16</v>
      </c>
      <c r="K603" s="12">
        <v>28761.479999999996</v>
      </c>
    </row>
    <row r="604" spans="1:11" x14ac:dyDescent="0.45">
      <c r="B604" s="11" t="s">
        <v>174</v>
      </c>
      <c r="C604" s="11" t="s">
        <v>8</v>
      </c>
      <c r="D604" s="11" t="s">
        <v>161</v>
      </c>
      <c r="E604" s="11" t="s">
        <v>206</v>
      </c>
      <c r="F604" s="11" t="s">
        <v>11</v>
      </c>
      <c r="G604" s="11" t="s">
        <v>11</v>
      </c>
      <c r="H604" s="11" t="s">
        <v>545</v>
      </c>
      <c r="I604" s="11" t="s">
        <v>13</v>
      </c>
      <c r="J604" s="12">
        <v>396.62</v>
      </c>
      <c r="K604" s="12">
        <v>29158.099999999995</v>
      </c>
    </row>
    <row r="605" spans="1:11" x14ac:dyDescent="0.45">
      <c r="A605" s="7" t="s">
        <v>551</v>
      </c>
      <c r="J605" s="13">
        <f>J575+J576+J577+J578+J579+J580+J581+J582+J583+J584+J585+J586+J587+J588+J589+J590+J591+J592+J593+J594+J595+J596+J597+J598+J599+J600+J601+J602+J603+J604</f>
        <v>29158.099999999995</v>
      </c>
    </row>
    <row r="606" spans="1:11" x14ac:dyDescent="0.45">
      <c r="A606" s="2" t="s">
        <v>552</v>
      </c>
    </row>
    <row r="607" spans="1:11" x14ac:dyDescent="0.45">
      <c r="B607" s="11" t="s">
        <v>43</v>
      </c>
      <c r="C607" s="11" t="s">
        <v>8</v>
      </c>
      <c r="D607" s="11" t="s">
        <v>528</v>
      </c>
      <c r="E607" s="11" t="s">
        <v>516</v>
      </c>
      <c r="F607" s="11" t="s">
        <v>11</v>
      </c>
      <c r="G607" s="11" t="s">
        <v>11</v>
      </c>
      <c r="H607" s="11" t="s">
        <v>553</v>
      </c>
      <c r="I607" s="11" t="s">
        <v>13</v>
      </c>
      <c r="J607" s="12">
        <v>2937.15</v>
      </c>
      <c r="K607" s="12">
        <v>2937.15</v>
      </c>
    </row>
    <row r="608" spans="1:11" x14ac:dyDescent="0.45">
      <c r="B608" s="11" t="s">
        <v>183</v>
      </c>
      <c r="C608" s="11" t="s">
        <v>8</v>
      </c>
      <c r="D608" s="11" t="s">
        <v>184</v>
      </c>
      <c r="E608" s="11" t="s">
        <v>516</v>
      </c>
      <c r="F608" s="11" t="s">
        <v>11</v>
      </c>
      <c r="G608" s="11" t="s">
        <v>11</v>
      </c>
      <c r="H608" s="11" t="s">
        <v>554</v>
      </c>
      <c r="I608" s="11" t="s">
        <v>13</v>
      </c>
      <c r="J608" s="12">
        <v>1441.13</v>
      </c>
      <c r="K608" s="12">
        <v>4378.2800000000007</v>
      </c>
    </row>
    <row r="609" spans="1:11" x14ac:dyDescent="0.45">
      <c r="B609" s="11" t="s">
        <v>167</v>
      </c>
      <c r="C609" s="11" t="s">
        <v>8</v>
      </c>
      <c r="D609" s="11" t="s">
        <v>150</v>
      </c>
      <c r="E609" s="11" t="s">
        <v>516</v>
      </c>
      <c r="F609" s="11" t="s">
        <v>11</v>
      </c>
      <c r="G609" s="11" t="s">
        <v>11</v>
      </c>
      <c r="H609" s="11" t="s">
        <v>555</v>
      </c>
      <c r="I609" s="11" t="s">
        <v>13</v>
      </c>
      <c r="J609" s="12">
        <v>1592.1</v>
      </c>
      <c r="K609" s="12">
        <v>5970.380000000001</v>
      </c>
    </row>
    <row r="610" spans="1:11" x14ac:dyDescent="0.45">
      <c r="A610" s="7" t="s">
        <v>556</v>
      </c>
      <c r="J610" s="13">
        <f>J607+J608+J609</f>
        <v>5970.380000000001</v>
      </c>
    </row>
    <row r="611" spans="1:11" x14ac:dyDescent="0.45">
      <c r="A611" s="2" t="s">
        <v>557</v>
      </c>
    </row>
    <row r="612" spans="1:11" x14ac:dyDescent="0.45">
      <c r="B612" s="11" t="s">
        <v>135</v>
      </c>
      <c r="C612" s="11" t="s">
        <v>8</v>
      </c>
      <c r="D612" s="11" t="s">
        <v>150</v>
      </c>
      <c r="E612" s="11" t="s">
        <v>516</v>
      </c>
      <c r="F612" s="11" t="s">
        <v>11</v>
      </c>
      <c r="G612" s="11" t="s">
        <v>11</v>
      </c>
      <c r="H612" s="11" t="s">
        <v>558</v>
      </c>
      <c r="I612" s="11" t="s">
        <v>13</v>
      </c>
      <c r="J612" s="12">
        <v>-719.19</v>
      </c>
      <c r="K612" s="12">
        <v>-719.19</v>
      </c>
    </row>
    <row r="613" spans="1:11" x14ac:dyDescent="0.45">
      <c r="B613" s="11" t="s">
        <v>7</v>
      </c>
      <c r="C613" s="11" t="s">
        <v>8</v>
      </c>
      <c r="D613" s="11" t="s">
        <v>161</v>
      </c>
      <c r="E613" s="11" t="s">
        <v>218</v>
      </c>
      <c r="F613" s="11" t="s">
        <v>11</v>
      </c>
      <c r="G613" s="11" t="s">
        <v>11</v>
      </c>
      <c r="H613" s="11" t="s">
        <v>559</v>
      </c>
      <c r="I613" s="11" t="s">
        <v>26</v>
      </c>
      <c r="J613" s="12">
        <v>1438.37</v>
      </c>
      <c r="K613" s="12">
        <v>719.17999999999984</v>
      </c>
    </row>
    <row r="614" spans="1:11" x14ac:dyDescent="0.45">
      <c r="B614" s="11" t="s">
        <v>43</v>
      </c>
      <c r="C614" s="11" t="s">
        <v>8</v>
      </c>
      <c r="D614" s="11" t="s">
        <v>528</v>
      </c>
      <c r="E614" s="11" t="s">
        <v>516</v>
      </c>
      <c r="F614" s="11" t="s">
        <v>11</v>
      </c>
      <c r="G614" s="11" t="s">
        <v>11</v>
      </c>
      <c r="H614" s="11" t="s">
        <v>220</v>
      </c>
      <c r="I614" s="11" t="s">
        <v>13</v>
      </c>
      <c r="J614" s="12">
        <v>-750.37</v>
      </c>
      <c r="K614" s="12">
        <v>-31.190000000000168</v>
      </c>
    </row>
    <row r="615" spans="1:11" x14ac:dyDescent="0.45">
      <c r="B615" s="11" t="s">
        <v>164</v>
      </c>
      <c r="C615" s="11" t="s">
        <v>8</v>
      </c>
      <c r="D615" s="11" t="s">
        <v>161</v>
      </c>
      <c r="E615" s="11" t="s">
        <v>218</v>
      </c>
      <c r="F615" s="11" t="s">
        <v>11</v>
      </c>
      <c r="G615" s="11" t="s">
        <v>11</v>
      </c>
      <c r="H615" s="11" t="s">
        <v>559</v>
      </c>
      <c r="I615" s="11" t="s">
        <v>26</v>
      </c>
      <c r="J615" s="12">
        <v>1500.75</v>
      </c>
      <c r="K615" s="12">
        <v>1469.56</v>
      </c>
    </row>
    <row r="616" spans="1:11" x14ac:dyDescent="0.45">
      <c r="B616" s="11" t="s">
        <v>183</v>
      </c>
      <c r="C616" s="11" t="s">
        <v>8</v>
      </c>
      <c r="D616" s="11" t="s">
        <v>184</v>
      </c>
      <c r="E616" s="11" t="s">
        <v>516</v>
      </c>
      <c r="F616" s="11" t="s">
        <v>11</v>
      </c>
      <c r="G616" s="11" t="s">
        <v>11</v>
      </c>
      <c r="H616" s="11" t="s">
        <v>220</v>
      </c>
      <c r="I616" s="11" t="s">
        <v>13</v>
      </c>
      <c r="J616" s="12">
        <v>-525.39</v>
      </c>
      <c r="K616" s="12">
        <v>944.17</v>
      </c>
    </row>
    <row r="617" spans="1:11" x14ac:dyDescent="0.45">
      <c r="B617" s="11" t="s">
        <v>167</v>
      </c>
      <c r="C617" s="11" t="s">
        <v>8</v>
      </c>
      <c r="D617" s="11" t="s">
        <v>150</v>
      </c>
      <c r="E617" s="11" t="s">
        <v>516</v>
      </c>
      <c r="F617" s="11" t="s">
        <v>11</v>
      </c>
      <c r="G617" s="11" t="s">
        <v>11</v>
      </c>
      <c r="H617" s="11" t="s">
        <v>220</v>
      </c>
      <c r="I617" s="11" t="s">
        <v>13</v>
      </c>
      <c r="J617" s="12">
        <v>-578.42999999999995</v>
      </c>
      <c r="K617" s="12">
        <v>365.74</v>
      </c>
    </row>
    <row r="618" spans="1:11" x14ac:dyDescent="0.45">
      <c r="B618" s="11" t="s">
        <v>66</v>
      </c>
      <c r="C618" s="11" t="s">
        <v>8</v>
      </c>
      <c r="D618" s="11" t="s">
        <v>161</v>
      </c>
      <c r="E618" s="11" t="s">
        <v>218</v>
      </c>
      <c r="F618" s="11" t="s">
        <v>11</v>
      </c>
      <c r="G618" s="11" t="s">
        <v>11</v>
      </c>
      <c r="H618" s="11" t="s">
        <v>559</v>
      </c>
      <c r="I618" s="11" t="s">
        <v>26</v>
      </c>
      <c r="J618" s="12">
        <v>1500.75</v>
      </c>
      <c r="K618" s="12">
        <v>1866.49</v>
      </c>
    </row>
    <row r="619" spans="1:11" x14ac:dyDescent="0.45">
      <c r="B619" s="11" t="s">
        <v>174</v>
      </c>
      <c r="C619" s="11" t="s">
        <v>8</v>
      </c>
      <c r="D619" s="11" t="s">
        <v>161</v>
      </c>
      <c r="E619" s="11" t="s">
        <v>221</v>
      </c>
      <c r="F619" s="11" t="s">
        <v>11</v>
      </c>
      <c r="G619" s="11" t="s">
        <v>11</v>
      </c>
      <c r="H619" s="11" t="s">
        <v>560</v>
      </c>
      <c r="I619" s="11" t="s">
        <v>26</v>
      </c>
      <c r="J619" s="12">
        <v>1050.79</v>
      </c>
      <c r="K619" s="12">
        <v>2917.2799999999997</v>
      </c>
    </row>
    <row r="620" spans="1:11" x14ac:dyDescent="0.45">
      <c r="A620" s="7" t="s">
        <v>561</v>
      </c>
      <c r="J620" s="13">
        <f>J612+J613+J614+J615+J616+J617+J618+J619</f>
        <v>2917.2799999999997</v>
      </c>
    </row>
    <row r="621" spans="1:11" x14ac:dyDescent="0.45">
      <c r="A621" s="6" t="s">
        <v>562</v>
      </c>
      <c r="J621" s="13">
        <f>J561+J573+J605+J610+J620</f>
        <v>51197.56</v>
      </c>
    </row>
    <row r="622" spans="1:11" x14ac:dyDescent="0.45">
      <c r="A622" s="2" t="s">
        <v>563</v>
      </c>
    </row>
    <row r="623" spans="1:11" x14ac:dyDescent="0.45">
      <c r="B623" s="11" t="s">
        <v>7</v>
      </c>
      <c r="C623" s="11" t="s">
        <v>8</v>
      </c>
      <c r="D623" s="11" t="s">
        <v>564</v>
      </c>
      <c r="E623" s="11" t="s">
        <v>565</v>
      </c>
      <c r="F623" s="11" t="s">
        <v>11</v>
      </c>
      <c r="G623" s="11" t="s">
        <v>11</v>
      </c>
      <c r="H623" s="11" t="s">
        <v>566</v>
      </c>
      <c r="I623" s="11" t="s">
        <v>13</v>
      </c>
      <c r="J623" s="12">
        <v>245.96</v>
      </c>
      <c r="K623" s="12">
        <v>245.96</v>
      </c>
    </row>
    <row r="624" spans="1:11" x14ac:dyDescent="0.45">
      <c r="B624" s="11" t="s">
        <v>7</v>
      </c>
      <c r="C624" s="11" t="s">
        <v>8</v>
      </c>
      <c r="D624" s="11" t="s">
        <v>406</v>
      </c>
      <c r="E624" s="11" t="s">
        <v>407</v>
      </c>
      <c r="F624" s="11" t="s">
        <v>11</v>
      </c>
      <c r="G624" s="11" t="s">
        <v>11</v>
      </c>
      <c r="H624" s="11" t="s">
        <v>567</v>
      </c>
      <c r="I624" s="11" t="s">
        <v>13</v>
      </c>
      <c r="J624" s="12">
        <v>226.23</v>
      </c>
      <c r="K624" s="12">
        <v>472.19</v>
      </c>
    </row>
    <row r="625" spans="1:11" x14ac:dyDescent="0.45">
      <c r="B625" s="11" t="s">
        <v>7</v>
      </c>
      <c r="C625" s="11" t="s">
        <v>8</v>
      </c>
      <c r="D625" s="11" t="s">
        <v>568</v>
      </c>
      <c r="E625" s="11" t="s">
        <v>569</v>
      </c>
      <c r="F625" s="11" t="s">
        <v>11</v>
      </c>
      <c r="G625" s="11" t="s">
        <v>11</v>
      </c>
      <c r="H625" s="11" t="s">
        <v>11</v>
      </c>
      <c r="I625" s="11" t="s">
        <v>13</v>
      </c>
      <c r="J625" s="12">
        <v>115.54</v>
      </c>
      <c r="K625" s="12">
        <v>587.73</v>
      </c>
    </row>
    <row r="626" spans="1:11" x14ac:dyDescent="0.45">
      <c r="B626" s="11" t="s">
        <v>7</v>
      </c>
      <c r="C626" s="11" t="s">
        <v>8</v>
      </c>
      <c r="D626" s="11" t="s">
        <v>409</v>
      </c>
      <c r="E626" s="11" t="s">
        <v>410</v>
      </c>
      <c r="F626" s="11" t="s">
        <v>11</v>
      </c>
      <c r="G626" s="11" t="s">
        <v>11</v>
      </c>
      <c r="H626" s="11" t="s">
        <v>11</v>
      </c>
      <c r="I626" s="11" t="s">
        <v>13</v>
      </c>
      <c r="J626" s="12">
        <v>26.99</v>
      </c>
      <c r="K626" s="12">
        <v>614.72</v>
      </c>
    </row>
    <row r="627" spans="1:11" x14ac:dyDescent="0.45">
      <c r="B627" s="11" t="s">
        <v>42</v>
      </c>
      <c r="C627" s="11" t="s">
        <v>8</v>
      </c>
      <c r="D627" s="11" t="s">
        <v>161</v>
      </c>
      <c r="E627" s="11" t="s">
        <v>271</v>
      </c>
      <c r="F627" s="11" t="s">
        <v>11</v>
      </c>
      <c r="G627" s="11" t="s">
        <v>11</v>
      </c>
      <c r="H627" s="11" t="s">
        <v>570</v>
      </c>
      <c r="I627" s="11" t="s">
        <v>13</v>
      </c>
      <c r="J627" s="12">
        <v>0</v>
      </c>
      <c r="K627" s="12">
        <v>614.72</v>
      </c>
    </row>
    <row r="628" spans="1:11" x14ac:dyDescent="0.45">
      <c r="B628" s="11" t="s">
        <v>14</v>
      </c>
      <c r="C628" s="11" t="s">
        <v>8</v>
      </c>
      <c r="D628" s="11" t="s">
        <v>414</v>
      </c>
      <c r="E628" s="11" t="s">
        <v>407</v>
      </c>
      <c r="F628" s="11" t="s">
        <v>11</v>
      </c>
      <c r="G628" s="11" t="s">
        <v>11</v>
      </c>
      <c r="H628" s="11" t="s">
        <v>567</v>
      </c>
      <c r="I628" s="11" t="s">
        <v>13</v>
      </c>
      <c r="J628" s="11"/>
      <c r="K628" s="12">
        <v>614.72</v>
      </c>
    </row>
    <row r="629" spans="1:11" x14ac:dyDescent="0.45">
      <c r="B629" s="11" t="s">
        <v>14</v>
      </c>
      <c r="C629" s="11" t="s">
        <v>8</v>
      </c>
      <c r="D629" s="11" t="s">
        <v>571</v>
      </c>
      <c r="E629" s="11" t="s">
        <v>572</v>
      </c>
      <c r="F629" s="11" t="s">
        <v>11</v>
      </c>
      <c r="G629" s="11" t="s">
        <v>11</v>
      </c>
      <c r="H629" s="11" t="s">
        <v>573</v>
      </c>
      <c r="I629" s="11" t="s">
        <v>13</v>
      </c>
      <c r="J629" s="12">
        <v>42</v>
      </c>
      <c r="K629" s="12">
        <v>656.72</v>
      </c>
    </row>
    <row r="630" spans="1:11" x14ac:dyDescent="0.45">
      <c r="B630" s="11" t="s">
        <v>14</v>
      </c>
      <c r="C630" s="11" t="s">
        <v>8</v>
      </c>
      <c r="D630" s="11" t="s">
        <v>415</v>
      </c>
      <c r="E630" s="11" t="s">
        <v>410</v>
      </c>
      <c r="F630" s="11" t="s">
        <v>11</v>
      </c>
      <c r="G630" s="11" t="s">
        <v>11</v>
      </c>
      <c r="H630" s="11" t="s">
        <v>11</v>
      </c>
      <c r="I630" s="11" t="s">
        <v>13</v>
      </c>
      <c r="J630" s="12">
        <v>0</v>
      </c>
      <c r="K630" s="12">
        <v>656.72</v>
      </c>
    </row>
    <row r="631" spans="1:11" x14ac:dyDescent="0.45">
      <c r="B631" s="11" t="s">
        <v>14</v>
      </c>
      <c r="C631" s="11" t="s">
        <v>8</v>
      </c>
      <c r="D631" s="11" t="s">
        <v>574</v>
      </c>
      <c r="E631" s="11" t="s">
        <v>575</v>
      </c>
      <c r="F631" s="11" t="s">
        <v>11</v>
      </c>
      <c r="G631" s="11" t="s">
        <v>11</v>
      </c>
      <c r="H631" s="11" t="s">
        <v>576</v>
      </c>
      <c r="I631" s="11" t="s">
        <v>13</v>
      </c>
      <c r="J631" s="12">
        <v>108.68</v>
      </c>
      <c r="K631" s="12">
        <v>765.40000000000009</v>
      </c>
    </row>
    <row r="632" spans="1:11" x14ac:dyDescent="0.45">
      <c r="B632" s="11" t="s">
        <v>14</v>
      </c>
      <c r="C632" s="11" t="s">
        <v>8</v>
      </c>
      <c r="D632" s="11" t="s">
        <v>577</v>
      </c>
      <c r="E632" s="11" t="s">
        <v>578</v>
      </c>
      <c r="F632" s="11" t="s">
        <v>11</v>
      </c>
      <c r="G632" s="11" t="s">
        <v>11</v>
      </c>
      <c r="H632" s="11" t="s">
        <v>579</v>
      </c>
      <c r="I632" s="11" t="s">
        <v>13</v>
      </c>
      <c r="J632" s="12">
        <v>4190</v>
      </c>
      <c r="K632" s="12">
        <v>4955.3999999999996</v>
      </c>
    </row>
    <row r="633" spans="1:11" x14ac:dyDescent="0.45">
      <c r="B633" s="11" t="s">
        <v>14</v>
      </c>
      <c r="C633" s="11" t="s">
        <v>8</v>
      </c>
      <c r="D633" s="11" t="s">
        <v>580</v>
      </c>
      <c r="E633" s="11" t="s">
        <v>581</v>
      </c>
      <c r="F633" s="11" t="s">
        <v>11</v>
      </c>
      <c r="G633" s="11" t="s">
        <v>11</v>
      </c>
      <c r="H633" s="11" t="s">
        <v>582</v>
      </c>
      <c r="I633" s="11" t="s">
        <v>13</v>
      </c>
      <c r="J633" s="12">
        <v>2439.71</v>
      </c>
      <c r="K633" s="12">
        <v>7395.11</v>
      </c>
    </row>
    <row r="634" spans="1:11" x14ac:dyDescent="0.45">
      <c r="B634" s="11" t="s">
        <v>14</v>
      </c>
      <c r="C634" s="11" t="s">
        <v>8</v>
      </c>
      <c r="D634" s="11" t="s">
        <v>583</v>
      </c>
      <c r="E634" s="11" t="s">
        <v>584</v>
      </c>
      <c r="F634" s="11" t="s">
        <v>11</v>
      </c>
      <c r="G634" s="11" t="s">
        <v>11</v>
      </c>
      <c r="H634" s="11" t="s">
        <v>585</v>
      </c>
      <c r="I634" s="11" t="s">
        <v>13</v>
      </c>
      <c r="J634" s="12">
        <v>1037.28</v>
      </c>
      <c r="K634" s="12">
        <v>8432.39</v>
      </c>
    </row>
    <row r="635" spans="1:11" x14ac:dyDescent="0.45">
      <c r="B635" s="11" t="s">
        <v>14</v>
      </c>
      <c r="C635" s="11" t="s">
        <v>8</v>
      </c>
      <c r="D635" s="11" t="s">
        <v>586</v>
      </c>
      <c r="E635" s="11" t="s">
        <v>565</v>
      </c>
      <c r="F635" s="11" t="s">
        <v>11</v>
      </c>
      <c r="G635" s="11" t="s">
        <v>11</v>
      </c>
      <c r="H635" s="11" t="s">
        <v>566</v>
      </c>
      <c r="I635" s="11" t="s">
        <v>13</v>
      </c>
      <c r="J635" s="12">
        <v>30.97</v>
      </c>
      <c r="K635" s="12">
        <v>8463.3599999999988</v>
      </c>
    </row>
    <row r="636" spans="1:11" x14ac:dyDescent="0.45">
      <c r="B636" s="11" t="s">
        <v>195</v>
      </c>
      <c r="C636" s="11" t="s">
        <v>8</v>
      </c>
      <c r="D636" s="11" t="s">
        <v>417</v>
      </c>
      <c r="E636" s="11" t="s">
        <v>407</v>
      </c>
      <c r="F636" s="11" t="s">
        <v>11</v>
      </c>
      <c r="G636" s="11" t="s">
        <v>11</v>
      </c>
      <c r="H636" s="11" t="s">
        <v>567</v>
      </c>
      <c r="I636" s="11" t="s">
        <v>13</v>
      </c>
      <c r="J636" s="11"/>
      <c r="K636" s="12">
        <v>8463.3599999999988</v>
      </c>
    </row>
    <row r="637" spans="1:11" x14ac:dyDescent="0.45">
      <c r="B637" s="11" t="s">
        <v>195</v>
      </c>
      <c r="C637" s="11" t="s">
        <v>8</v>
      </c>
      <c r="D637" s="11" t="s">
        <v>418</v>
      </c>
      <c r="E637" s="11" t="s">
        <v>410</v>
      </c>
      <c r="F637" s="11" t="s">
        <v>11</v>
      </c>
      <c r="G637" s="11" t="s">
        <v>11</v>
      </c>
      <c r="H637" s="11" t="s">
        <v>11</v>
      </c>
      <c r="I637" s="11" t="s">
        <v>13</v>
      </c>
      <c r="J637" s="12">
        <v>23.91</v>
      </c>
      <c r="K637" s="12">
        <v>8487.2699999999986</v>
      </c>
    </row>
    <row r="638" spans="1:11" x14ac:dyDescent="0.45">
      <c r="B638" s="11" t="s">
        <v>172</v>
      </c>
      <c r="C638" s="11" t="s">
        <v>8</v>
      </c>
      <c r="D638" s="11" t="s">
        <v>587</v>
      </c>
      <c r="E638" s="11" t="s">
        <v>588</v>
      </c>
      <c r="F638" s="11" t="s">
        <v>11</v>
      </c>
      <c r="G638" s="11" t="s">
        <v>11</v>
      </c>
      <c r="H638" s="11" t="s">
        <v>589</v>
      </c>
      <c r="I638" s="11" t="s">
        <v>13</v>
      </c>
      <c r="J638" s="12">
        <v>273.95</v>
      </c>
      <c r="K638" s="12">
        <v>8761.2199999999993</v>
      </c>
    </row>
    <row r="639" spans="1:11" x14ac:dyDescent="0.45">
      <c r="B639" s="11" t="s">
        <v>172</v>
      </c>
      <c r="C639" s="11" t="s">
        <v>8</v>
      </c>
      <c r="D639" s="11" t="s">
        <v>590</v>
      </c>
      <c r="E639" s="11" t="s">
        <v>581</v>
      </c>
      <c r="F639" s="11" t="s">
        <v>11</v>
      </c>
      <c r="G639" s="11" t="s">
        <v>11</v>
      </c>
      <c r="H639" s="11" t="s">
        <v>591</v>
      </c>
      <c r="I639" s="11" t="s">
        <v>13</v>
      </c>
      <c r="J639" s="12">
        <v>1378.72</v>
      </c>
      <c r="K639" s="12">
        <v>10139.939999999999</v>
      </c>
    </row>
    <row r="640" spans="1:11" x14ac:dyDescent="0.45">
      <c r="A640" s="6" t="s">
        <v>592</v>
      </c>
      <c r="J640" s="13">
        <f>J623+J624+J625+J626+J627+J628+J629+J630+J631+J632+J633+J634+J635+J636+J637+J638+J639</f>
        <v>10139.939999999999</v>
      </c>
    </row>
    <row r="641" spans="1:11" x14ac:dyDescent="0.45">
      <c r="A641" s="3" t="s">
        <v>593</v>
      </c>
      <c r="J641" s="13">
        <f>J524+J542+J621+J640</f>
        <v>133705.60999999999</v>
      </c>
    </row>
    <row r="642" spans="1:11" x14ac:dyDescent="0.45">
      <c r="A642" s="2" t="s">
        <v>594</v>
      </c>
    </row>
    <row r="643" spans="1:11" x14ac:dyDescent="0.45">
      <c r="B643" s="11" t="s">
        <v>7</v>
      </c>
      <c r="C643" s="11" t="s">
        <v>8</v>
      </c>
      <c r="D643" s="11" t="s">
        <v>595</v>
      </c>
      <c r="E643" s="11" t="s">
        <v>584</v>
      </c>
      <c r="F643" s="11" t="s">
        <v>11</v>
      </c>
      <c r="G643" s="11" t="s">
        <v>11</v>
      </c>
      <c r="H643" s="11" t="s">
        <v>585</v>
      </c>
      <c r="I643" s="11" t="s">
        <v>13</v>
      </c>
      <c r="J643" s="12">
        <v>68108</v>
      </c>
      <c r="K643" s="12">
        <v>68108</v>
      </c>
    </row>
    <row r="644" spans="1:11" x14ac:dyDescent="0.45">
      <c r="A644" s="3" t="s">
        <v>596</v>
      </c>
      <c r="J644" s="13">
        <f>J643</f>
        <v>68108</v>
      </c>
    </row>
    <row r="645" spans="1:11" x14ac:dyDescent="0.45">
      <c r="A645" s="4" t="s">
        <v>597</v>
      </c>
      <c r="J645" s="13">
        <v>205070.78999999998</v>
      </c>
    </row>
    <row r="646" spans="1:11" x14ac:dyDescent="0.45">
      <c r="A646" s="2" t="s">
        <v>598</v>
      </c>
    </row>
    <row r="647" spans="1:11" x14ac:dyDescent="0.45">
      <c r="A647" s="2" t="s">
        <v>599</v>
      </c>
    </row>
    <row r="648" spans="1:11" x14ac:dyDescent="0.45">
      <c r="B648" s="11" t="s">
        <v>7</v>
      </c>
      <c r="C648" s="11" t="s">
        <v>8</v>
      </c>
      <c r="D648" s="11" t="s">
        <v>600</v>
      </c>
      <c r="E648" s="11" t="s">
        <v>601</v>
      </c>
      <c r="F648" s="11" t="s">
        <v>11</v>
      </c>
      <c r="G648" s="11" t="s">
        <v>11</v>
      </c>
      <c r="H648" s="11" t="s">
        <v>602</v>
      </c>
      <c r="I648" s="11" t="s">
        <v>13</v>
      </c>
      <c r="J648" s="12">
        <v>19867</v>
      </c>
      <c r="K648" s="12">
        <v>19867</v>
      </c>
    </row>
    <row r="649" spans="1:11" x14ac:dyDescent="0.45">
      <c r="A649" s="3" t="s">
        <v>603</v>
      </c>
      <c r="J649" s="13">
        <f>J648</f>
        <v>19867</v>
      </c>
    </row>
    <row r="650" spans="1:11" x14ac:dyDescent="0.45">
      <c r="A650" s="2" t="s">
        <v>604</v>
      </c>
    </row>
    <row r="651" spans="1:11" x14ac:dyDescent="0.45">
      <c r="B651" s="11" t="s">
        <v>14</v>
      </c>
      <c r="C651" s="11" t="s">
        <v>8</v>
      </c>
      <c r="D651" s="11" t="s">
        <v>605</v>
      </c>
      <c r="E651" s="11" t="s">
        <v>606</v>
      </c>
      <c r="F651" s="11" t="s">
        <v>11</v>
      </c>
      <c r="G651" s="11" t="s">
        <v>11</v>
      </c>
      <c r="H651" s="11" t="s">
        <v>607</v>
      </c>
      <c r="I651" s="11" t="s">
        <v>13</v>
      </c>
      <c r="J651" s="12">
        <v>5000</v>
      </c>
      <c r="K651" s="12">
        <v>5000</v>
      </c>
    </row>
    <row r="652" spans="1:11" x14ac:dyDescent="0.45">
      <c r="A652" s="3" t="s">
        <v>608</v>
      </c>
      <c r="J652" s="13">
        <f>J651</f>
        <v>5000</v>
      </c>
    </row>
    <row r="653" spans="1:11" x14ac:dyDescent="0.45">
      <c r="A653" s="4" t="s">
        <v>609</v>
      </c>
      <c r="J653" s="13">
        <f>J649+J652</f>
        <v>24867</v>
      </c>
    </row>
    <row r="654" spans="1:11" x14ac:dyDescent="0.45">
      <c r="A654" s="2" t="s">
        <v>610</v>
      </c>
    </row>
    <row r="655" spans="1:11" x14ac:dyDescent="0.45">
      <c r="A655" s="2" t="s">
        <v>611</v>
      </c>
    </row>
    <row r="656" spans="1:11" x14ac:dyDescent="0.45">
      <c r="A656" s="2" t="s">
        <v>612</v>
      </c>
    </row>
    <row r="657" spans="1:11" x14ac:dyDescent="0.45">
      <c r="B657" s="11" t="s">
        <v>613</v>
      </c>
      <c r="C657" s="11" t="s">
        <v>8</v>
      </c>
      <c r="D657" s="11" t="s">
        <v>161</v>
      </c>
      <c r="E657" s="11" t="s">
        <v>614</v>
      </c>
      <c r="F657" s="11" t="s">
        <v>11</v>
      </c>
      <c r="G657" s="11" t="s">
        <v>11</v>
      </c>
      <c r="H657" s="11" t="s">
        <v>838</v>
      </c>
      <c r="I657" s="11" t="s">
        <v>26</v>
      </c>
      <c r="J657" s="12">
        <v>9441.4599999999991</v>
      </c>
      <c r="K657" s="12">
        <f>+J657</f>
        <v>9441.4599999999991</v>
      </c>
    </row>
    <row r="658" spans="1:11" x14ac:dyDescent="0.45">
      <c r="A658" s="6" t="s">
        <v>615</v>
      </c>
      <c r="J658" s="13">
        <f>J657</f>
        <v>9441.4599999999991</v>
      </c>
    </row>
    <row r="659" spans="1:11" x14ac:dyDescent="0.45">
      <c r="A659" s="2" t="s">
        <v>616</v>
      </c>
    </row>
    <row r="660" spans="1:11" x14ac:dyDescent="0.45">
      <c r="B660" s="11" t="s">
        <v>7</v>
      </c>
      <c r="C660" s="11" t="s">
        <v>8</v>
      </c>
      <c r="D660" s="11" t="s">
        <v>161</v>
      </c>
      <c r="E660" s="11" t="s">
        <v>271</v>
      </c>
      <c r="F660" s="11" t="s">
        <v>11</v>
      </c>
      <c r="G660" s="11" t="s">
        <v>11</v>
      </c>
      <c r="H660" s="11" t="s">
        <v>838</v>
      </c>
      <c r="I660" s="11" t="s">
        <v>26</v>
      </c>
      <c r="J660" s="12">
        <v>691.24</v>
      </c>
      <c r="K660" s="12">
        <f>+J660</f>
        <v>691.24</v>
      </c>
    </row>
    <row r="661" spans="1:11" x14ac:dyDescent="0.45">
      <c r="B661" s="11" t="s">
        <v>164</v>
      </c>
      <c r="C661" s="11" t="s">
        <v>8</v>
      </c>
      <c r="D661" s="11" t="s">
        <v>161</v>
      </c>
      <c r="E661" s="11" t="s">
        <v>271</v>
      </c>
      <c r="F661" s="11" t="s">
        <v>11</v>
      </c>
      <c r="G661" s="11" t="s">
        <v>11</v>
      </c>
      <c r="H661" s="11" t="s">
        <v>838</v>
      </c>
      <c r="I661" s="11" t="s">
        <v>26</v>
      </c>
      <c r="J661" s="12">
        <v>691.24</v>
      </c>
      <c r="K661" s="12">
        <f>+K660+J661</f>
        <v>1382.48</v>
      </c>
    </row>
    <row r="662" spans="1:11" x14ac:dyDescent="0.45">
      <c r="B662" s="11" t="s">
        <v>165</v>
      </c>
      <c r="C662" s="11" t="s">
        <v>8</v>
      </c>
      <c r="D662" s="11" t="s">
        <v>161</v>
      </c>
      <c r="E662" s="11" t="s">
        <v>271</v>
      </c>
      <c r="F662" s="11" t="s">
        <v>11</v>
      </c>
      <c r="G662" s="11" t="s">
        <v>11</v>
      </c>
      <c r="H662" s="11" t="s">
        <v>838</v>
      </c>
      <c r="I662" s="11" t="s">
        <v>26</v>
      </c>
      <c r="J662" s="12">
        <v>691.24</v>
      </c>
      <c r="K662" s="12">
        <f>+K661+J662</f>
        <v>2073.7200000000003</v>
      </c>
    </row>
    <row r="663" spans="1:11" x14ac:dyDescent="0.45">
      <c r="B663" s="11" t="s">
        <v>167</v>
      </c>
      <c r="C663" s="11" t="s">
        <v>8</v>
      </c>
      <c r="D663" s="11" t="s">
        <v>161</v>
      </c>
      <c r="E663" s="11" t="s">
        <v>271</v>
      </c>
      <c r="F663" s="11" t="s">
        <v>11</v>
      </c>
      <c r="G663" s="11" t="s">
        <v>11</v>
      </c>
      <c r="H663" s="11" t="s">
        <v>839</v>
      </c>
      <c r="I663" s="11" t="s">
        <v>26</v>
      </c>
      <c r="J663" s="12">
        <v>691.24</v>
      </c>
      <c r="K663" s="12">
        <f>+K662+J663</f>
        <v>2764.96</v>
      </c>
    </row>
    <row r="664" spans="1:11" x14ac:dyDescent="0.45">
      <c r="A664" s="6" t="s">
        <v>617</v>
      </c>
      <c r="J664" s="13">
        <f>J660+J661+J662+J663</f>
        <v>2764.96</v>
      </c>
    </row>
    <row r="665" spans="1:11" x14ac:dyDescent="0.45">
      <c r="A665" s="2" t="s">
        <v>836</v>
      </c>
    </row>
    <row r="666" spans="1:11" x14ac:dyDescent="0.45">
      <c r="B666" s="11" t="s">
        <v>195</v>
      </c>
      <c r="C666" s="11" t="s">
        <v>8</v>
      </c>
      <c r="D666" s="11" t="s">
        <v>377</v>
      </c>
      <c r="E666" s="11" t="s">
        <v>375</v>
      </c>
      <c r="F666" s="11" t="s">
        <v>11</v>
      </c>
      <c r="G666" s="11" t="s">
        <v>11</v>
      </c>
      <c r="H666" s="11" t="s">
        <v>378</v>
      </c>
      <c r="I666" s="11" t="s">
        <v>13</v>
      </c>
      <c r="J666" s="12">
        <v>13717.02</v>
      </c>
      <c r="K666" s="12">
        <v>13717.02</v>
      </c>
    </row>
    <row r="667" spans="1:11" x14ac:dyDescent="0.45">
      <c r="A667" s="6" t="s">
        <v>837</v>
      </c>
      <c r="J667" s="13">
        <f>J666</f>
        <v>13717.02</v>
      </c>
    </row>
    <row r="668" spans="1:11" x14ac:dyDescent="0.45">
      <c r="A668" s="3" t="s">
        <v>618</v>
      </c>
      <c r="J668" s="13">
        <f>J658+J664+J667</f>
        <v>25923.439999999999</v>
      </c>
    </row>
    <row r="669" spans="1:11" x14ac:dyDescent="0.45">
      <c r="A669" s="2" t="s">
        <v>619</v>
      </c>
    </row>
    <row r="670" spans="1:11" x14ac:dyDescent="0.45">
      <c r="A670" s="2" t="s">
        <v>620</v>
      </c>
    </row>
    <row r="671" spans="1:11" x14ac:dyDescent="0.45">
      <c r="B671" s="11" t="s">
        <v>14</v>
      </c>
      <c r="C671" s="11" t="s">
        <v>8</v>
      </c>
      <c r="D671" s="11" t="s">
        <v>621</v>
      </c>
      <c r="E671" s="11" t="s">
        <v>622</v>
      </c>
      <c r="F671" s="11" t="s">
        <v>11</v>
      </c>
      <c r="G671" s="11" t="s">
        <v>11</v>
      </c>
      <c r="H671" s="11" t="s">
        <v>838</v>
      </c>
      <c r="I671" s="11" t="s">
        <v>13</v>
      </c>
      <c r="J671" s="12">
        <f>923.56+12966.77</f>
        <v>13890.33</v>
      </c>
      <c r="K671" s="12">
        <f>+J671</f>
        <v>13890.33</v>
      </c>
    </row>
    <row r="672" spans="1:11" x14ac:dyDescent="0.45">
      <c r="A672" s="6" t="s">
        <v>623</v>
      </c>
      <c r="J672" s="13">
        <f>J671</f>
        <v>13890.33</v>
      </c>
    </row>
    <row r="673" spans="1:11" x14ac:dyDescent="0.45">
      <c r="A673" s="2" t="s">
        <v>624</v>
      </c>
    </row>
    <row r="674" spans="1:11" x14ac:dyDescent="0.45">
      <c r="B674" s="11" t="s">
        <v>625</v>
      </c>
      <c r="C674" s="11" t="s">
        <v>8</v>
      </c>
      <c r="D674" s="11" t="s">
        <v>161</v>
      </c>
      <c r="E674" s="11" t="s">
        <v>271</v>
      </c>
      <c r="F674" s="11" t="s">
        <v>11</v>
      </c>
      <c r="G674" s="11" t="s">
        <v>11</v>
      </c>
      <c r="H674" s="11" t="s">
        <v>838</v>
      </c>
      <c r="I674" s="11" t="s">
        <v>13</v>
      </c>
      <c r="J674" s="12">
        <v>3327.53</v>
      </c>
      <c r="K674" s="12">
        <f>+J674</f>
        <v>3327.53</v>
      </c>
    </row>
    <row r="675" spans="1:11" x14ac:dyDescent="0.45">
      <c r="B675" s="11" t="s">
        <v>626</v>
      </c>
      <c r="C675" s="11" t="s">
        <v>8</v>
      </c>
      <c r="D675" s="11" t="s">
        <v>161</v>
      </c>
      <c r="E675" s="11" t="s">
        <v>271</v>
      </c>
      <c r="F675" s="11" t="s">
        <v>11</v>
      </c>
      <c r="G675" s="11" t="s">
        <v>11</v>
      </c>
      <c r="H675" s="11" t="s">
        <v>838</v>
      </c>
      <c r="I675" s="11" t="s">
        <v>13</v>
      </c>
      <c r="J675" s="12">
        <v>3327.53</v>
      </c>
      <c r="K675" s="12">
        <f>+K674+J675</f>
        <v>6655.06</v>
      </c>
    </row>
    <row r="676" spans="1:11" x14ac:dyDescent="0.45">
      <c r="B676" s="11" t="s">
        <v>165</v>
      </c>
      <c r="C676" s="11" t="s">
        <v>8</v>
      </c>
      <c r="D676" s="11" t="s">
        <v>161</v>
      </c>
      <c r="E676" s="11" t="s">
        <v>271</v>
      </c>
      <c r="F676" s="11" t="s">
        <v>11</v>
      </c>
      <c r="G676" s="11" t="s">
        <v>11</v>
      </c>
      <c r="H676" s="11" t="s">
        <v>838</v>
      </c>
      <c r="I676" s="11" t="s">
        <v>13</v>
      </c>
      <c r="J676" s="12">
        <v>3327.53</v>
      </c>
      <c r="K676" s="12">
        <f>+K675+J676</f>
        <v>9982.59</v>
      </c>
    </row>
    <row r="677" spans="1:11" x14ac:dyDescent="0.45">
      <c r="B677" s="11" t="s">
        <v>174</v>
      </c>
      <c r="C677" s="11" t="s">
        <v>8</v>
      </c>
      <c r="D677" s="11" t="s">
        <v>161</v>
      </c>
      <c r="E677" s="11" t="s">
        <v>271</v>
      </c>
      <c r="F677" s="11" t="s">
        <v>11</v>
      </c>
      <c r="G677" s="11" t="s">
        <v>11</v>
      </c>
      <c r="H677" s="11" t="s">
        <v>838</v>
      </c>
      <c r="I677" s="11" t="s">
        <v>13</v>
      </c>
      <c r="J677" s="12">
        <v>3327.53</v>
      </c>
      <c r="K677" s="12">
        <f>+K676+J677</f>
        <v>13310.12</v>
      </c>
    </row>
    <row r="678" spans="1:11" x14ac:dyDescent="0.45">
      <c r="A678" s="6" t="s">
        <v>627</v>
      </c>
      <c r="J678" s="13">
        <f>J674+J675+J676+J677</f>
        <v>13310.12</v>
      </c>
    </row>
    <row r="679" spans="1:11" x14ac:dyDescent="0.45">
      <c r="A679" s="2" t="s">
        <v>628</v>
      </c>
    </row>
    <row r="680" spans="1:11" x14ac:dyDescent="0.45">
      <c r="B680" s="11" t="s">
        <v>14</v>
      </c>
      <c r="C680" s="11" t="s">
        <v>8</v>
      </c>
      <c r="D680" s="11" t="s">
        <v>621</v>
      </c>
      <c r="E680" s="11" t="s">
        <v>622</v>
      </c>
      <c r="F680" s="11" t="s">
        <v>11</v>
      </c>
      <c r="G680" s="11" t="s">
        <v>11</v>
      </c>
      <c r="H680" s="11" t="s">
        <v>838</v>
      </c>
      <c r="I680" s="11" t="s">
        <v>13</v>
      </c>
      <c r="J680" s="12">
        <f>21617.75+38217.56</f>
        <v>59835.31</v>
      </c>
      <c r="K680" s="12">
        <v>21617.75</v>
      </c>
    </row>
    <row r="681" spans="1:11" x14ac:dyDescent="0.45">
      <c r="A681" s="6" t="s">
        <v>629</v>
      </c>
      <c r="J681" s="13">
        <f>J680</f>
        <v>59835.31</v>
      </c>
    </row>
    <row r="682" spans="1:11" x14ac:dyDescent="0.45">
      <c r="A682" s="3" t="s">
        <v>630</v>
      </c>
      <c r="J682" s="13">
        <f>J672+J678+J681</f>
        <v>87035.76</v>
      </c>
    </row>
    <row r="683" spans="1:11" x14ac:dyDescent="0.45">
      <c r="A683" s="4" t="s">
        <v>631</v>
      </c>
      <c r="J683" s="13">
        <f>J668+J682</f>
        <v>112959.2</v>
      </c>
    </row>
    <row r="684" spans="1:11" x14ac:dyDescent="0.45">
      <c r="A684" s="2" t="s">
        <v>632</v>
      </c>
    </row>
    <row r="685" spans="1:11" x14ac:dyDescent="0.45">
      <c r="B685" s="11" t="s">
        <v>7</v>
      </c>
      <c r="C685" s="11" t="s">
        <v>8</v>
      </c>
      <c r="D685" s="11" t="s">
        <v>633</v>
      </c>
      <c r="E685" s="11" t="s">
        <v>634</v>
      </c>
      <c r="F685" s="11" t="s">
        <v>11</v>
      </c>
      <c r="G685" s="11" t="s">
        <v>11</v>
      </c>
      <c r="H685" s="11" t="s">
        <v>341</v>
      </c>
      <c r="I685" s="11" t="s">
        <v>13</v>
      </c>
      <c r="J685" s="12">
        <v>921.97</v>
      </c>
      <c r="K685" s="12">
        <v>921.97</v>
      </c>
    </row>
    <row r="686" spans="1:11" x14ac:dyDescent="0.45">
      <c r="B686" s="11" t="s">
        <v>14</v>
      </c>
      <c r="C686" s="11" t="s">
        <v>8</v>
      </c>
      <c r="D686" s="11" t="s">
        <v>635</v>
      </c>
      <c r="E686" s="11" t="s">
        <v>634</v>
      </c>
      <c r="F686" s="11" t="s">
        <v>11</v>
      </c>
      <c r="G686" s="11" t="s">
        <v>11</v>
      </c>
      <c r="H686" s="11" t="s">
        <v>341</v>
      </c>
      <c r="I686" s="11" t="s">
        <v>13</v>
      </c>
      <c r="J686" s="12">
        <v>922.01</v>
      </c>
      <c r="K686" s="12">
        <v>1843.98</v>
      </c>
    </row>
    <row r="687" spans="1:11" x14ac:dyDescent="0.45">
      <c r="B687" s="11" t="s">
        <v>195</v>
      </c>
      <c r="C687" s="11" t="s">
        <v>8</v>
      </c>
      <c r="D687" s="11" t="s">
        <v>636</v>
      </c>
      <c r="E687" s="11" t="s">
        <v>634</v>
      </c>
      <c r="F687" s="11" t="s">
        <v>11</v>
      </c>
      <c r="G687" s="11" t="s">
        <v>11</v>
      </c>
      <c r="H687" s="11" t="s">
        <v>341</v>
      </c>
      <c r="I687" s="11" t="s">
        <v>13</v>
      </c>
      <c r="J687" s="12">
        <v>922.01</v>
      </c>
      <c r="K687" s="12">
        <v>2765.99</v>
      </c>
    </row>
    <row r="688" spans="1:11" x14ac:dyDescent="0.45">
      <c r="B688" s="11" t="s">
        <v>172</v>
      </c>
      <c r="C688" s="11" t="s">
        <v>8</v>
      </c>
      <c r="D688" s="11" t="s">
        <v>637</v>
      </c>
      <c r="E688" s="11" t="s">
        <v>634</v>
      </c>
      <c r="F688" s="11" t="s">
        <v>11</v>
      </c>
      <c r="G688" s="11" t="s">
        <v>11</v>
      </c>
      <c r="H688" s="11" t="s">
        <v>341</v>
      </c>
      <c r="I688" s="11" t="s">
        <v>13</v>
      </c>
      <c r="J688" s="12">
        <v>922.01</v>
      </c>
      <c r="K688" s="12">
        <v>3688</v>
      </c>
    </row>
    <row r="689" spans="1:11" x14ac:dyDescent="0.45">
      <c r="A689" s="4" t="s">
        <v>638</v>
      </c>
      <c r="J689" s="13">
        <f>J685+J686+J687+J688</f>
        <v>3688</v>
      </c>
    </row>
    <row r="690" spans="1:11" x14ac:dyDescent="0.45">
      <c r="A690" s="2" t="s">
        <v>639</v>
      </c>
    </row>
    <row r="691" spans="1:11" x14ac:dyDescent="0.45">
      <c r="A691" s="2" t="s">
        <v>640</v>
      </c>
    </row>
    <row r="692" spans="1:11" x14ac:dyDescent="0.45">
      <c r="B692" s="11" t="s">
        <v>135</v>
      </c>
      <c r="C692" s="11" t="s">
        <v>8</v>
      </c>
      <c r="D692" s="11" t="s">
        <v>150</v>
      </c>
      <c r="E692" s="11" t="s">
        <v>533</v>
      </c>
      <c r="F692" s="11" t="s">
        <v>11</v>
      </c>
      <c r="G692" s="11" t="s">
        <v>11</v>
      </c>
      <c r="H692" s="11" t="s">
        <v>641</v>
      </c>
      <c r="I692" s="11" t="s">
        <v>13</v>
      </c>
      <c r="J692" s="12">
        <v>471.68</v>
      </c>
      <c r="K692" s="12">
        <v>471.68</v>
      </c>
    </row>
    <row r="693" spans="1:11" x14ac:dyDescent="0.45">
      <c r="B693" s="11" t="s">
        <v>135</v>
      </c>
      <c r="C693" s="11" t="s">
        <v>8</v>
      </c>
      <c r="D693" s="11" t="s">
        <v>150</v>
      </c>
      <c r="E693" s="11" t="s">
        <v>533</v>
      </c>
      <c r="F693" s="11" t="s">
        <v>11</v>
      </c>
      <c r="G693" s="11" t="s">
        <v>11</v>
      </c>
      <c r="H693" s="11" t="s">
        <v>153</v>
      </c>
      <c r="I693" s="11" t="s">
        <v>13</v>
      </c>
      <c r="J693" s="12">
        <v>-6.84</v>
      </c>
      <c r="K693" s="12">
        <v>464.84000000000003</v>
      </c>
    </row>
    <row r="694" spans="1:11" x14ac:dyDescent="0.45">
      <c r="B694" s="11" t="s">
        <v>135</v>
      </c>
      <c r="C694" s="11" t="s">
        <v>8</v>
      </c>
      <c r="D694" s="11" t="s">
        <v>150</v>
      </c>
      <c r="E694" s="11" t="s">
        <v>533</v>
      </c>
      <c r="F694" s="11" t="s">
        <v>11</v>
      </c>
      <c r="G694" s="11" t="s">
        <v>11</v>
      </c>
      <c r="H694" s="11" t="s">
        <v>154</v>
      </c>
      <c r="I694" s="11" t="s">
        <v>13</v>
      </c>
      <c r="J694" s="12">
        <v>-29.24</v>
      </c>
      <c r="K694" s="12">
        <v>435.6</v>
      </c>
    </row>
    <row r="695" spans="1:11" x14ac:dyDescent="0.45">
      <c r="B695" s="11" t="s">
        <v>7</v>
      </c>
      <c r="C695" s="11" t="s">
        <v>8</v>
      </c>
      <c r="D695" s="11" t="s">
        <v>161</v>
      </c>
      <c r="E695" s="11" t="s">
        <v>162</v>
      </c>
      <c r="F695" s="11" t="s">
        <v>11</v>
      </c>
      <c r="G695" s="11" t="s">
        <v>11</v>
      </c>
      <c r="H695" s="11" t="s">
        <v>642</v>
      </c>
      <c r="I695" s="11" t="s">
        <v>26</v>
      </c>
      <c r="J695" s="12">
        <v>75.900000000000006</v>
      </c>
      <c r="K695" s="12">
        <v>511.5</v>
      </c>
    </row>
    <row r="696" spans="1:11" x14ac:dyDescent="0.45">
      <c r="B696" s="11" t="s">
        <v>43</v>
      </c>
      <c r="C696" s="11" t="s">
        <v>8</v>
      </c>
      <c r="D696" s="11" t="s">
        <v>532</v>
      </c>
      <c r="E696" s="11" t="s">
        <v>533</v>
      </c>
      <c r="F696" s="11" t="s">
        <v>11</v>
      </c>
      <c r="G696" s="11" t="s">
        <v>11</v>
      </c>
      <c r="H696" s="11" t="s">
        <v>643</v>
      </c>
      <c r="I696" s="11" t="s">
        <v>13</v>
      </c>
      <c r="J696" s="12">
        <v>375.36</v>
      </c>
      <c r="K696" s="12">
        <v>886.86</v>
      </c>
    </row>
    <row r="697" spans="1:11" x14ac:dyDescent="0.45">
      <c r="B697" s="11" t="s">
        <v>43</v>
      </c>
      <c r="C697" s="11" t="s">
        <v>8</v>
      </c>
      <c r="D697" s="11" t="s">
        <v>532</v>
      </c>
      <c r="E697" s="11" t="s">
        <v>533</v>
      </c>
      <c r="F697" s="11" t="s">
        <v>11</v>
      </c>
      <c r="G697" s="11" t="s">
        <v>11</v>
      </c>
      <c r="H697" s="11" t="s">
        <v>153</v>
      </c>
      <c r="I697" s="11" t="s">
        <v>13</v>
      </c>
      <c r="J697" s="12">
        <v>-5.44</v>
      </c>
      <c r="K697" s="12">
        <v>881.42</v>
      </c>
    </row>
    <row r="698" spans="1:11" x14ac:dyDescent="0.45">
      <c r="B698" s="11" t="s">
        <v>43</v>
      </c>
      <c r="C698" s="11" t="s">
        <v>8</v>
      </c>
      <c r="D698" s="11" t="s">
        <v>532</v>
      </c>
      <c r="E698" s="11" t="s">
        <v>533</v>
      </c>
      <c r="F698" s="11" t="s">
        <v>11</v>
      </c>
      <c r="G698" s="11" t="s">
        <v>11</v>
      </c>
      <c r="H698" s="11" t="s">
        <v>154</v>
      </c>
      <c r="I698" s="11" t="s">
        <v>13</v>
      </c>
      <c r="J698" s="12">
        <v>-23.27</v>
      </c>
      <c r="K698" s="12">
        <v>858.15</v>
      </c>
    </row>
    <row r="699" spans="1:11" x14ac:dyDescent="0.45">
      <c r="B699" s="11" t="s">
        <v>164</v>
      </c>
      <c r="C699" s="11" t="s">
        <v>8</v>
      </c>
      <c r="D699" s="11" t="s">
        <v>161</v>
      </c>
      <c r="E699" s="11" t="s">
        <v>162</v>
      </c>
      <c r="F699" s="11" t="s">
        <v>11</v>
      </c>
      <c r="G699" s="11" t="s">
        <v>11</v>
      </c>
      <c r="H699" s="11" t="s">
        <v>642</v>
      </c>
      <c r="I699" s="11" t="s">
        <v>26</v>
      </c>
      <c r="J699" s="12">
        <v>62.36</v>
      </c>
      <c r="K699" s="12">
        <v>920.51</v>
      </c>
    </row>
    <row r="700" spans="1:11" x14ac:dyDescent="0.45">
      <c r="B700" s="11" t="s">
        <v>183</v>
      </c>
      <c r="C700" s="11" t="s">
        <v>8</v>
      </c>
      <c r="D700" s="11" t="s">
        <v>184</v>
      </c>
      <c r="E700" s="11" t="s">
        <v>533</v>
      </c>
      <c r="F700" s="11" t="s">
        <v>11</v>
      </c>
      <c r="G700" s="11" t="s">
        <v>11</v>
      </c>
      <c r="H700" s="11" t="s">
        <v>644</v>
      </c>
      <c r="I700" s="11" t="s">
        <v>13</v>
      </c>
      <c r="J700" s="12">
        <v>309.12</v>
      </c>
      <c r="K700" s="12">
        <v>1229.6300000000001</v>
      </c>
    </row>
    <row r="701" spans="1:11" x14ac:dyDescent="0.45">
      <c r="B701" s="11" t="s">
        <v>183</v>
      </c>
      <c r="C701" s="11" t="s">
        <v>8</v>
      </c>
      <c r="D701" s="11" t="s">
        <v>184</v>
      </c>
      <c r="E701" s="11" t="s">
        <v>533</v>
      </c>
      <c r="F701" s="11" t="s">
        <v>11</v>
      </c>
      <c r="G701" s="11" t="s">
        <v>11</v>
      </c>
      <c r="H701" s="11" t="s">
        <v>153</v>
      </c>
      <c r="I701" s="11" t="s">
        <v>13</v>
      </c>
      <c r="J701" s="12">
        <v>-4.4800000000000004</v>
      </c>
      <c r="K701" s="12">
        <v>1225.1500000000001</v>
      </c>
    </row>
    <row r="702" spans="1:11" x14ac:dyDescent="0.45">
      <c r="B702" s="11" t="s">
        <v>183</v>
      </c>
      <c r="C702" s="11" t="s">
        <v>8</v>
      </c>
      <c r="D702" s="11" t="s">
        <v>184</v>
      </c>
      <c r="E702" s="11" t="s">
        <v>533</v>
      </c>
      <c r="F702" s="11" t="s">
        <v>11</v>
      </c>
      <c r="G702" s="11" t="s">
        <v>11</v>
      </c>
      <c r="H702" s="11" t="s">
        <v>154</v>
      </c>
      <c r="I702" s="11" t="s">
        <v>13</v>
      </c>
      <c r="J702" s="12">
        <v>-19.16</v>
      </c>
      <c r="K702" s="12">
        <v>1205.99</v>
      </c>
    </row>
    <row r="703" spans="1:11" x14ac:dyDescent="0.45">
      <c r="B703" s="11" t="s">
        <v>165</v>
      </c>
      <c r="C703" s="11" t="s">
        <v>8</v>
      </c>
      <c r="D703" s="11" t="s">
        <v>161</v>
      </c>
      <c r="E703" s="11" t="s">
        <v>162</v>
      </c>
      <c r="F703" s="11" t="s">
        <v>11</v>
      </c>
      <c r="G703" s="11" t="s">
        <v>11</v>
      </c>
      <c r="H703" s="11" t="s">
        <v>645</v>
      </c>
      <c r="I703" s="11" t="s">
        <v>26</v>
      </c>
      <c r="J703" s="12">
        <v>48.5</v>
      </c>
      <c r="K703" s="12">
        <v>1254.49</v>
      </c>
    </row>
    <row r="704" spans="1:11" x14ac:dyDescent="0.45">
      <c r="B704" s="11" t="s">
        <v>167</v>
      </c>
      <c r="C704" s="11" t="s">
        <v>8</v>
      </c>
      <c r="D704" s="11" t="s">
        <v>150</v>
      </c>
      <c r="E704" s="11" t="s">
        <v>533</v>
      </c>
      <c r="F704" s="11" t="s">
        <v>11</v>
      </c>
      <c r="G704" s="11" t="s">
        <v>11</v>
      </c>
      <c r="H704" s="11" t="s">
        <v>646</v>
      </c>
      <c r="I704" s="11" t="s">
        <v>13</v>
      </c>
      <c r="J704" s="12">
        <v>242.88</v>
      </c>
      <c r="K704" s="12">
        <v>1497.37</v>
      </c>
    </row>
    <row r="705" spans="1:11" x14ac:dyDescent="0.45">
      <c r="B705" s="11" t="s">
        <v>167</v>
      </c>
      <c r="C705" s="11" t="s">
        <v>8</v>
      </c>
      <c r="D705" s="11" t="s">
        <v>150</v>
      </c>
      <c r="E705" s="11" t="s">
        <v>533</v>
      </c>
      <c r="F705" s="11" t="s">
        <v>11</v>
      </c>
      <c r="G705" s="11" t="s">
        <v>11</v>
      </c>
      <c r="H705" s="11" t="s">
        <v>153</v>
      </c>
      <c r="I705" s="11" t="s">
        <v>13</v>
      </c>
      <c r="J705" s="12">
        <v>-3.52</v>
      </c>
      <c r="K705" s="12">
        <v>1493.85</v>
      </c>
    </row>
    <row r="706" spans="1:11" x14ac:dyDescent="0.45">
      <c r="B706" s="11" t="s">
        <v>167</v>
      </c>
      <c r="C706" s="11" t="s">
        <v>8</v>
      </c>
      <c r="D706" s="11" t="s">
        <v>150</v>
      </c>
      <c r="E706" s="11" t="s">
        <v>533</v>
      </c>
      <c r="F706" s="11" t="s">
        <v>11</v>
      </c>
      <c r="G706" s="11" t="s">
        <v>11</v>
      </c>
      <c r="H706" s="11" t="s">
        <v>154</v>
      </c>
      <c r="I706" s="11" t="s">
        <v>13</v>
      </c>
      <c r="J706" s="12">
        <v>-15.54</v>
      </c>
      <c r="K706" s="12">
        <v>1478.31</v>
      </c>
    </row>
    <row r="707" spans="1:11" x14ac:dyDescent="0.45">
      <c r="B707" s="11" t="s">
        <v>174</v>
      </c>
      <c r="C707" s="11" t="s">
        <v>8</v>
      </c>
      <c r="D707" s="11" t="s">
        <v>161</v>
      </c>
      <c r="E707" s="11" t="s">
        <v>162</v>
      </c>
      <c r="F707" s="11" t="s">
        <v>11</v>
      </c>
      <c r="G707" s="11" t="s">
        <v>11</v>
      </c>
      <c r="H707" s="11" t="s">
        <v>642</v>
      </c>
      <c r="I707" s="11" t="s">
        <v>26</v>
      </c>
      <c r="J707" s="12">
        <v>42.09</v>
      </c>
      <c r="K707" s="12">
        <v>1520.3999999999999</v>
      </c>
    </row>
    <row r="708" spans="1:11" x14ac:dyDescent="0.45">
      <c r="A708" s="3" t="s">
        <v>647</v>
      </c>
      <c r="J708" s="13">
        <f>J692+J693+J694+J695+J696+J697+J698+J699+J700+J701+J702+J703+J704+J705+J706+J707</f>
        <v>1520.3999999999999</v>
      </c>
    </row>
    <row r="709" spans="1:11" x14ac:dyDescent="0.45">
      <c r="A709" s="2" t="s">
        <v>648</v>
      </c>
    </row>
    <row r="710" spans="1:11" x14ac:dyDescent="0.45">
      <c r="B710" s="11" t="s">
        <v>7</v>
      </c>
      <c r="C710" s="11" t="s">
        <v>8</v>
      </c>
      <c r="D710" s="11" t="s">
        <v>568</v>
      </c>
      <c r="E710" s="11" t="s">
        <v>569</v>
      </c>
      <c r="F710" s="11" t="s">
        <v>11</v>
      </c>
      <c r="G710" s="11" t="s">
        <v>11</v>
      </c>
      <c r="H710" s="11" t="s">
        <v>11</v>
      </c>
      <c r="I710" s="11" t="s">
        <v>13</v>
      </c>
      <c r="J710" s="11"/>
      <c r="K710" s="11"/>
    </row>
    <row r="711" spans="1:11" x14ac:dyDescent="0.45">
      <c r="B711" s="11" t="s">
        <v>649</v>
      </c>
      <c r="C711" s="11" t="s">
        <v>8</v>
      </c>
      <c r="D711" s="11" t="s">
        <v>650</v>
      </c>
      <c r="E711" s="11" t="s">
        <v>651</v>
      </c>
      <c r="F711" s="11" t="s">
        <v>11</v>
      </c>
      <c r="G711" s="11" t="s">
        <v>11</v>
      </c>
      <c r="H711" s="11" t="s">
        <v>652</v>
      </c>
      <c r="I711" s="11" t="s">
        <v>109</v>
      </c>
      <c r="J711" s="12">
        <v>639.85</v>
      </c>
      <c r="K711" s="12">
        <v>639.85</v>
      </c>
    </row>
    <row r="712" spans="1:11" x14ac:dyDescent="0.45">
      <c r="A712" s="3" t="s">
        <v>653</v>
      </c>
      <c r="J712" s="13">
        <f>J710+J711</f>
        <v>639.85</v>
      </c>
    </row>
    <row r="713" spans="1:11" x14ac:dyDescent="0.45">
      <c r="A713" s="2" t="s">
        <v>654</v>
      </c>
    </row>
    <row r="714" spans="1:11" x14ac:dyDescent="0.45">
      <c r="B714" s="11" t="s">
        <v>7</v>
      </c>
      <c r="C714" s="11" t="s">
        <v>8</v>
      </c>
      <c r="D714" s="11" t="s">
        <v>409</v>
      </c>
      <c r="E714" s="11" t="s">
        <v>410</v>
      </c>
      <c r="F714" s="11" t="s">
        <v>11</v>
      </c>
      <c r="G714" s="11" t="s">
        <v>11</v>
      </c>
      <c r="H714" s="11" t="s">
        <v>11</v>
      </c>
      <c r="I714" s="11" t="s">
        <v>13</v>
      </c>
      <c r="J714" s="12">
        <v>74.87</v>
      </c>
      <c r="K714" s="12">
        <v>74.87</v>
      </c>
    </row>
    <row r="715" spans="1:11" x14ac:dyDescent="0.45">
      <c r="B715" s="11" t="s">
        <v>7</v>
      </c>
      <c r="C715" s="11" t="s">
        <v>8</v>
      </c>
      <c r="D715" s="11" t="s">
        <v>409</v>
      </c>
      <c r="E715" s="11" t="s">
        <v>410</v>
      </c>
      <c r="F715" s="11" t="s">
        <v>11</v>
      </c>
      <c r="G715" s="11" t="s">
        <v>11</v>
      </c>
      <c r="H715" s="11" t="s">
        <v>11</v>
      </c>
      <c r="I715" s="11" t="s">
        <v>13</v>
      </c>
      <c r="J715" s="12">
        <v>19.78</v>
      </c>
      <c r="K715" s="12">
        <v>94.65</v>
      </c>
    </row>
    <row r="716" spans="1:11" x14ac:dyDescent="0.45">
      <c r="B716" s="11" t="s">
        <v>42</v>
      </c>
      <c r="C716" s="11" t="s">
        <v>8</v>
      </c>
      <c r="D716" s="11" t="s">
        <v>161</v>
      </c>
      <c r="E716" s="11" t="s">
        <v>271</v>
      </c>
      <c r="F716" s="11" t="s">
        <v>11</v>
      </c>
      <c r="G716" s="11" t="s">
        <v>11</v>
      </c>
      <c r="H716" s="11" t="s">
        <v>272</v>
      </c>
      <c r="I716" s="11" t="s">
        <v>13</v>
      </c>
      <c r="J716" s="12">
        <v>312</v>
      </c>
      <c r="K716" s="12">
        <v>406.65</v>
      </c>
    </row>
    <row r="717" spans="1:11" x14ac:dyDescent="0.45">
      <c r="B717" s="11" t="s">
        <v>14</v>
      </c>
      <c r="C717" s="11" t="s">
        <v>8</v>
      </c>
      <c r="D717" s="11" t="s">
        <v>414</v>
      </c>
      <c r="E717" s="11" t="s">
        <v>407</v>
      </c>
      <c r="F717" s="11" t="s">
        <v>11</v>
      </c>
      <c r="G717" s="11" t="s">
        <v>11</v>
      </c>
      <c r="H717" s="11" t="s">
        <v>655</v>
      </c>
      <c r="I717" s="11" t="s">
        <v>13</v>
      </c>
      <c r="J717" s="11"/>
      <c r="K717" s="12">
        <v>406.65</v>
      </c>
    </row>
    <row r="718" spans="1:11" x14ac:dyDescent="0.45">
      <c r="B718" s="11" t="s">
        <v>14</v>
      </c>
      <c r="C718" s="11" t="s">
        <v>8</v>
      </c>
      <c r="D718" s="11" t="s">
        <v>415</v>
      </c>
      <c r="E718" s="11" t="s">
        <v>410</v>
      </c>
      <c r="F718" s="11" t="s">
        <v>11</v>
      </c>
      <c r="G718" s="11" t="s">
        <v>11</v>
      </c>
      <c r="H718" s="11" t="s">
        <v>11</v>
      </c>
      <c r="I718" s="11" t="s">
        <v>13</v>
      </c>
      <c r="J718" s="12">
        <v>0</v>
      </c>
      <c r="K718" s="12">
        <v>406.65</v>
      </c>
    </row>
    <row r="719" spans="1:11" x14ac:dyDescent="0.45">
      <c r="B719" s="11" t="s">
        <v>14</v>
      </c>
      <c r="C719" s="11" t="s">
        <v>8</v>
      </c>
      <c r="D719" s="11" t="s">
        <v>415</v>
      </c>
      <c r="E719" s="11" t="s">
        <v>410</v>
      </c>
      <c r="F719" s="11" t="s">
        <v>11</v>
      </c>
      <c r="G719" s="11" t="s">
        <v>11</v>
      </c>
      <c r="H719" s="11" t="s">
        <v>11</v>
      </c>
      <c r="I719" s="11" t="s">
        <v>13</v>
      </c>
      <c r="J719" s="12">
        <v>0</v>
      </c>
      <c r="K719" s="12">
        <v>406.65</v>
      </c>
    </row>
    <row r="720" spans="1:11" x14ac:dyDescent="0.45">
      <c r="B720" s="11" t="s">
        <v>14</v>
      </c>
      <c r="C720" s="11" t="s">
        <v>8</v>
      </c>
      <c r="D720" s="11" t="s">
        <v>656</v>
      </c>
      <c r="E720" s="11" t="s">
        <v>657</v>
      </c>
      <c r="F720" s="11" t="s">
        <v>11</v>
      </c>
      <c r="G720" s="11" t="s">
        <v>11</v>
      </c>
      <c r="H720" s="11" t="s">
        <v>658</v>
      </c>
      <c r="I720" s="11" t="s">
        <v>13</v>
      </c>
      <c r="J720" s="12">
        <v>225</v>
      </c>
      <c r="K720" s="12">
        <v>631.65</v>
      </c>
    </row>
    <row r="721" spans="1:11" x14ac:dyDescent="0.45">
      <c r="B721" s="11" t="s">
        <v>195</v>
      </c>
      <c r="C721" s="11" t="s">
        <v>8</v>
      </c>
      <c r="D721" s="11" t="s">
        <v>417</v>
      </c>
      <c r="E721" s="11" t="s">
        <v>407</v>
      </c>
      <c r="F721" s="11" t="s">
        <v>11</v>
      </c>
      <c r="G721" s="11" t="s">
        <v>11</v>
      </c>
      <c r="H721" s="11" t="s">
        <v>655</v>
      </c>
      <c r="I721" s="11" t="s">
        <v>13</v>
      </c>
      <c r="J721" s="11"/>
      <c r="K721" s="12">
        <v>631.65</v>
      </c>
    </row>
    <row r="722" spans="1:11" x14ac:dyDescent="0.45">
      <c r="B722" s="11" t="s">
        <v>195</v>
      </c>
      <c r="C722" s="11" t="s">
        <v>8</v>
      </c>
      <c r="D722" s="11" t="s">
        <v>418</v>
      </c>
      <c r="E722" s="11" t="s">
        <v>410</v>
      </c>
      <c r="F722" s="11" t="s">
        <v>11</v>
      </c>
      <c r="G722" s="11" t="s">
        <v>11</v>
      </c>
      <c r="H722" s="11" t="s">
        <v>11</v>
      </c>
      <c r="I722" s="11" t="s">
        <v>13</v>
      </c>
      <c r="J722" s="12">
        <v>20.74</v>
      </c>
      <c r="K722" s="12">
        <v>652.39</v>
      </c>
    </row>
    <row r="723" spans="1:11" x14ac:dyDescent="0.45">
      <c r="B723" s="11" t="s">
        <v>167</v>
      </c>
      <c r="C723" s="11" t="s">
        <v>8</v>
      </c>
      <c r="D723" s="11" t="s">
        <v>150</v>
      </c>
      <c r="E723" s="11" t="s">
        <v>155</v>
      </c>
      <c r="F723" s="11" t="s">
        <v>11</v>
      </c>
      <c r="G723" s="11" t="s">
        <v>11</v>
      </c>
      <c r="H723" s="11" t="s">
        <v>659</v>
      </c>
      <c r="I723" s="11" t="s">
        <v>13</v>
      </c>
      <c r="J723" s="12">
        <v>42.18</v>
      </c>
      <c r="K723" s="12">
        <v>694.56999999999994</v>
      </c>
    </row>
    <row r="724" spans="1:11" x14ac:dyDescent="0.45">
      <c r="A724" s="3" t="s">
        <v>660</v>
      </c>
      <c r="J724" s="13">
        <f>J714+J715+J716+J717+J718+J719+J720+J721+J722+J723</f>
        <v>694.56999999999994</v>
      </c>
    </row>
    <row r="725" spans="1:11" x14ac:dyDescent="0.45">
      <c r="A725" s="2" t="s">
        <v>661</v>
      </c>
    </row>
    <row r="726" spans="1:11" x14ac:dyDescent="0.45">
      <c r="B726" s="11" t="s">
        <v>135</v>
      </c>
      <c r="C726" s="11" t="s">
        <v>8</v>
      </c>
      <c r="D726" s="11" t="s">
        <v>150</v>
      </c>
      <c r="E726" s="11" t="s">
        <v>533</v>
      </c>
      <c r="F726" s="11" t="s">
        <v>11</v>
      </c>
      <c r="G726" s="11" t="s">
        <v>11</v>
      </c>
      <c r="H726" s="11" t="s">
        <v>209</v>
      </c>
      <c r="I726" s="11" t="s">
        <v>13</v>
      </c>
      <c r="J726" s="12">
        <v>260.81</v>
      </c>
      <c r="K726" s="12">
        <v>260.81</v>
      </c>
    </row>
    <row r="727" spans="1:11" x14ac:dyDescent="0.45">
      <c r="B727" s="11" t="s">
        <v>135</v>
      </c>
      <c r="C727" s="11" t="s">
        <v>8</v>
      </c>
      <c r="D727" s="11" t="s">
        <v>150</v>
      </c>
      <c r="E727" s="11" t="s">
        <v>533</v>
      </c>
      <c r="F727" s="11" t="s">
        <v>11</v>
      </c>
      <c r="G727" s="11" t="s">
        <v>11</v>
      </c>
      <c r="H727" s="11" t="s">
        <v>153</v>
      </c>
      <c r="I727" s="11" t="s">
        <v>13</v>
      </c>
      <c r="J727" s="12">
        <v>-3.78</v>
      </c>
      <c r="K727" s="12">
        <v>257.03000000000003</v>
      </c>
    </row>
    <row r="728" spans="1:11" x14ac:dyDescent="0.45">
      <c r="B728" s="11" t="s">
        <v>135</v>
      </c>
      <c r="C728" s="11" t="s">
        <v>8</v>
      </c>
      <c r="D728" s="11" t="s">
        <v>150</v>
      </c>
      <c r="E728" s="11" t="s">
        <v>533</v>
      </c>
      <c r="F728" s="11" t="s">
        <v>11</v>
      </c>
      <c r="G728" s="11" t="s">
        <v>11</v>
      </c>
      <c r="H728" s="11" t="s">
        <v>154</v>
      </c>
      <c r="I728" s="11" t="s">
        <v>13</v>
      </c>
      <c r="J728" s="12">
        <v>-16.170000000000002</v>
      </c>
      <c r="K728" s="12">
        <v>240.86</v>
      </c>
    </row>
    <row r="729" spans="1:11" x14ac:dyDescent="0.45">
      <c r="B729" s="11" t="s">
        <v>135</v>
      </c>
      <c r="C729" s="11" t="s">
        <v>8</v>
      </c>
      <c r="D729" s="11" t="s">
        <v>150</v>
      </c>
      <c r="E729" s="11" t="s">
        <v>533</v>
      </c>
      <c r="F729" s="11" t="s">
        <v>11</v>
      </c>
      <c r="G729" s="11" t="s">
        <v>11</v>
      </c>
      <c r="H729" s="11" t="s">
        <v>662</v>
      </c>
      <c r="I729" s="11" t="s">
        <v>13</v>
      </c>
      <c r="J729" s="12">
        <v>-260.81</v>
      </c>
      <c r="K729" s="12">
        <v>-19.949999999999989</v>
      </c>
    </row>
    <row r="730" spans="1:11" x14ac:dyDescent="0.45">
      <c r="B730" s="11" t="s">
        <v>7</v>
      </c>
      <c r="C730" s="11" t="s">
        <v>8</v>
      </c>
      <c r="D730" s="11" t="s">
        <v>161</v>
      </c>
      <c r="E730" s="11" t="s">
        <v>162</v>
      </c>
      <c r="F730" s="11" t="s">
        <v>11</v>
      </c>
      <c r="G730" s="11" t="s">
        <v>11</v>
      </c>
      <c r="H730" s="11" t="s">
        <v>663</v>
      </c>
      <c r="I730" s="11" t="s">
        <v>26</v>
      </c>
      <c r="J730" s="12">
        <v>36.17</v>
      </c>
      <c r="K730" s="12">
        <v>16.220000000000013</v>
      </c>
    </row>
    <row r="731" spans="1:11" x14ac:dyDescent="0.45">
      <c r="B731" s="11" t="s">
        <v>43</v>
      </c>
      <c r="C731" s="11" t="s">
        <v>8</v>
      </c>
      <c r="D731" s="11" t="s">
        <v>532</v>
      </c>
      <c r="E731" s="11" t="s">
        <v>533</v>
      </c>
      <c r="F731" s="11" t="s">
        <v>11</v>
      </c>
      <c r="G731" s="11" t="s">
        <v>11</v>
      </c>
      <c r="H731" s="11" t="s">
        <v>209</v>
      </c>
      <c r="I731" s="11" t="s">
        <v>13</v>
      </c>
      <c r="J731" s="12">
        <v>268.63</v>
      </c>
      <c r="K731" s="12">
        <v>284.85000000000002</v>
      </c>
    </row>
    <row r="732" spans="1:11" x14ac:dyDescent="0.45">
      <c r="B732" s="11" t="s">
        <v>43</v>
      </c>
      <c r="C732" s="11" t="s">
        <v>8</v>
      </c>
      <c r="D732" s="11" t="s">
        <v>532</v>
      </c>
      <c r="E732" s="11" t="s">
        <v>533</v>
      </c>
      <c r="F732" s="11" t="s">
        <v>11</v>
      </c>
      <c r="G732" s="11" t="s">
        <v>11</v>
      </c>
      <c r="H732" s="11" t="s">
        <v>153</v>
      </c>
      <c r="I732" s="11" t="s">
        <v>13</v>
      </c>
      <c r="J732" s="12">
        <v>-3.9</v>
      </c>
      <c r="K732" s="12">
        <v>280.95000000000005</v>
      </c>
    </row>
    <row r="733" spans="1:11" x14ac:dyDescent="0.45">
      <c r="B733" s="11" t="s">
        <v>43</v>
      </c>
      <c r="C733" s="11" t="s">
        <v>8</v>
      </c>
      <c r="D733" s="11" t="s">
        <v>532</v>
      </c>
      <c r="E733" s="11" t="s">
        <v>533</v>
      </c>
      <c r="F733" s="11" t="s">
        <v>11</v>
      </c>
      <c r="G733" s="11" t="s">
        <v>11</v>
      </c>
      <c r="H733" s="11" t="s">
        <v>154</v>
      </c>
      <c r="I733" s="11" t="s">
        <v>13</v>
      </c>
      <c r="J733" s="12">
        <v>-16.66</v>
      </c>
      <c r="K733" s="12">
        <v>264.29000000000002</v>
      </c>
    </row>
    <row r="734" spans="1:11" x14ac:dyDescent="0.45">
      <c r="B734" s="11" t="s">
        <v>164</v>
      </c>
      <c r="C734" s="11" t="s">
        <v>8</v>
      </c>
      <c r="D734" s="11" t="s">
        <v>161</v>
      </c>
      <c r="E734" s="11" t="s">
        <v>162</v>
      </c>
      <c r="F734" s="11" t="s">
        <v>11</v>
      </c>
      <c r="G734" s="11" t="s">
        <v>11</v>
      </c>
      <c r="H734" s="11" t="s">
        <v>663</v>
      </c>
      <c r="I734" s="11" t="s">
        <v>26</v>
      </c>
      <c r="J734" s="12">
        <v>36.17</v>
      </c>
      <c r="K734" s="12">
        <v>300.46000000000004</v>
      </c>
    </row>
    <row r="735" spans="1:11" x14ac:dyDescent="0.45">
      <c r="B735" s="11" t="s">
        <v>183</v>
      </c>
      <c r="C735" s="11" t="s">
        <v>8</v>
      </c>
      <c r="D735" s="11" t="s">
        <v>184</v>
      </c>
      <c r="E735" s="11" t="s">
        <v>533</v>
      </c>
      <c r="F735" s="11" t="s">
        <v>11</v>
      </c>
      <c r="G735" s="11" t="s">
        <v>11</v>
      </c>
      <c r="H735" s="11" t="s">
        <v>209</v>
      </c>
      <c r="I735" s="11" t="s">
        <v>13</v>
      </c>
      <c r="J735" s="12">
        <v>268.63</v>
      </c>
      <c r="K735" s="12">
        <v>569.09</v>
      </c>
    </row>
    <row r="736" spans="1:11" x14ac:dyDescent="0.45">
      <c r="B736" s="11" t="s">
        <v>183</v>
      </c>
      <c r="C736" s="11" t="s">
        <v>8</v>
      </c>
      <c r="D736" s="11" t="s">
        <v>184</v>
      </c>
      <c r="E736" s="11" t="s">
        <v>533</v>
      </c>
      <c r="F736" s="11" t="s">
        <v>11</v>
      </c>
      <c r="G736" s="11" t="s">
        <v>11</v>
      </c>
      <c r="H736" s="11" t="s">
        <v>153</v>
      </c>
      <c r="I736" s="11" t="s">
        <v>13</v>
      </c>
      <c r="J736" s="12">
        <v>-3.9</v>
      </c>
      <c r="K736" s="12">
        <v>565.19000000000005</v>
      </c>
    </row>
    <row r="737" spans="1:11" x14ac:dyDescent="0.45">
      <c r="B737" s="11" t="s">
        <v>183</v>
      </c>
      <c r="C737" s="11" t="s">
        <v>8</v>
      </c>
      <c r="D737" s="11" t="s">
        <v>184</v>
      </c>
      <c r="E737" s="11" t="s">
        <v>533</v>
      </c>
      <c r="F737" s="11" t="s">
        <v>11</v>
      </c>
      <c r="G737" s="11" t="s">
        <v>11</v>
      </c>
      <c r="H737" s="11" t="s">
        <v>154</v>
      </c>
      <c r="I737" s="11" t="s">
        <v>13</v>
      </c>
      <c r="J737" s="12">
        <v>-16.66</v>
      </c>
      <c r="K737" s="12">
        <v>548.53000000000009</v>
      </c>
    </row>
    <row r="738" spans="1:11" x14ac:dyDescent="0.45">
      <c r="B738" s="11" t="s">
        <v>165</v>
      </c>
      <c r="C738" s="11" t="s">
        <v>8</v>
      </c>
      <c r="D738" s="11" t="s">
        <v>161</v>
      </c>
      <c r="E738" s="11" t="s">
        <v>162</v>
      </c>
      <c r="F738" s="11" t="s">
        <v>11</v>
      </c>
      <c r="G738" s="11" t="s">
        <v>11</v>
      </c>
      <c r="H738" s="11" t="s">
        <v>664</v>
      </c>
      <c r="I738" s="11" t="s">
        <v>26</v>
      </c>
      <c r="J738" s="12">
        <v>39.9</v>
      </c>
      <c r="K738" s="12">
        <v>588.43000000000006</v>
      </c>
    </row>
    <row r="739" spans="1:11" x14ac:dyDescent="0.45">
      <c r="B739" s="11" t="s">
        <v>167</v>
      </c>
      <c r="C739" s="11" t="s">
        <v>8</v>
      </c>
      <c r="D739" s="11" t="s">
        <v>150</v>
      </c>
      <c r="E739" s="11" t="s">
        <v>533</v>
      </c>
      <c r="F739" s="11" t="s">
        <v>11</v>
      </c>
      <c r="G739" s="11" t="s">
        <v>11</v>
      </c>
      <c r="H739" s="11" t="s">
        <v>209</v>
      </c>
      <c r="I739" s="11" t="s">
        <v>13</v>
      </c>
      <c r="J739" s="12">
        <v>268.63</v>
      </c>
      <c r="K739" s="12">
        <v>857.06000000000006</v>
      </c>
    </row>
    <row r="740" spans="1:11" x14ac:dyDescent="0.45">
      <c r="B740" s="11" t="s">
        <v>167</v>
      </c>
      <c r="C740" s="11" t="s">
        <v>8</v>
      </c>
      <c r="D740" s="11" t="s">
        <v>150</v>
      </c>
      <c r="E740" s="11" t="s">
        <v>533</v>
      </c>
      <c r="F740" s="11" t="s">
        <v>11</v>
      </c>
      <c r="G740" s="11" t="s">
        <v>11</v>
      </c>
      <c r="H740" s="11" t="s">
        <v>153</v>
      </c>
      <c r="I740" s="11" t="s">
        <v>13</v>
      </c>
      <c r="J740" s="12">
        <v>-3.9</v>
      </c>
      <c r="K740" s="12">
        <v>853.16000000000008</v>
      </c>
    </row>
    <row r="741" spans="1:11" x14ac:dyDescent="0.45">
      <c r="B741" s="11" t="s">
        <v>167</v>
      </c>
      <c r="C741" s="11" t="s">
        <v>8</v>
      </c>
      <c r="D741" s="11" t="s">
        <v>150</v>
      </c>
      <c r="E741" s="11" t="s">
        <v>533</v>
      </c>
      <c r="F741" s="11" t="s">
        <v>11</v>
      </c>
      <c r="G741" s="11" t="s">
        <v>11</v>
      </c>
      <c r="H741" s="11" t="s">
        <v>154</v>
      </c>
      <c r="I741" s="11" t="s">
        <v>13</v>
      </c>
      <c r="J741" s="12">
        <v>-16.170000000000002</v>
      </c>
      <c r="K741" s="12">
        <v>836.99000000000012</v>
      </c>
    </row>
    <row r="742" spans="1:11" x14ac:dyDescent="0.45">
      <c r="B742" s="11" t="s">
        <v>174</v>
      </c>
      <c r="C742" s="11" t="s">
        <v>8</v>
      </c>
      <c r="D742" s="11" t="s">
        <v>161</v>
      </c>
      <c r="E742" s="11" t="s">
        <v>162</v>
      </c>
      <c r="F742" s="11" t="s">
        <v>11</v>
      </c>
      <c r="G742" s="11" t="s">
        <v>11</v>
      </c>
      <c r="H742" s="11" t="s">
        <v>663</v>
      </c>
      <c r="I742" s="11" t="s">
        <v>26</v>
      </c>
      <c r="J742" s="12">
        <v>36.17</v>
      </c>
      <c r="K742" s="12">
        <v>873.16000000000008</v>
      </c>
    </row>
    <row r="743" spans="1:11" x14ac:dyDescent="0.45">
      <c r="A743" s="3" t="s">
        <v>665</v>
      </c>
      <c r="J743" s="13">
        <f>J726+J727+J728+J729+J730+J731+J732+J733+J734+J735+J736+J737+J738+J739+J740+J741+J742</f>
        <v>873.16000000000008</v>
      </c>
    </row>
    <row r="744" spans="1:11" x14ac:dyDescent="0.45">
      <c r="A744" s="2" t="s">
        <v>666</v>
      </c>
    </row>
    <row r="745" spans="1:11" x14ac:dyDescent="0.45">
      <c r="B745" s="11" t="s">
        <v>7</v>
      </c>
      <c r="C745" s="11" t="s">
        <v>8</v>
      </c>
      <c r="D745" s="11" t="s">
        <v>667</v>
      </c>
      <c r="E745" s="11" t="s">
        <v>668</v>
      </c>
      <c r="F745" s="11" t="s">
        <v>11</v>
      </c>
      <c r="G745" s="11" t="s">
        <v>11</v>
      </c>
      <c r="H745" s="11" t="s">
        <v>669</v>
      </c>
      <c r="I745" s="11" t="s">
        <v>13</v>
      </c>
      <c r="J745" s="12">
        <v>110</v>
      </c>
      <c r="K745" s="12">
        <v>110</v>
      </c>
    </row>
    <row r="746" spans="1:11" x14ac:dyDescent="0.45">
      <c r="B746" s="11" t="s">
        <v>14</v>
      </c>
      <c r="C746" s="11" t="s">
        <v>8</v>
      </c>
      <c r="D746" s="11" t="s">
        <v>670</v>
      </c>
      <c r="E746" s="11" t="s">
        <v>668</v>
      </c>
      <c r="F746" s="11" t="s">
        <v>11</v>
      </c>
      <c r="G746" s="11" t="s">
        <v>11</v>
      </c>
      <c r="H746" s="11" t="s">
        <v>671</v>
      </c>
      <c r="I746" s="11" t="s">
        <v>13</v>
      </c>
      <c r="J746" s="12">
        <v>240</v>
      </c>
      <c r="K746" s="12">
        <v>350</v>
      </c>
    </row>
    <row r="747" spans="1:11" x14ac:dyDescent="0.45">
      <c r="B747" s="11" t="s">
        <v>172</v>
      </c>
      <c r="C747" s="11" t="s">
        <v>8</v>
      </c>
      <c r="D747" s="11" t="s">
        <v>672</v>
      </c>
      <c r="E747" s="11" t="s">
        <v>668</v>
      </c>
      <c r="F747" s="11" t="s">
        <v>11</v>
      </c>
      <c r="G747" s="11" t="s">
        <v>11</v>
      </c>
      <c r="H747" s="11" t="s">
        <v>669</v>
      </c>
      <c r="I747" s="11" t="s">
        <v>13</v>
      </c>
      <c r="J747" s="12">
        <v>60</v>
      </c>
      <c r="K747" s="12">
        <v>410</v>
      </c>
    </row>
    <row r="748" spans="1:11" x14ac:dyDescent="0.45">
      <c r="A748" s="3" t="s">
        <v>673</v>
      </c>
      <c r="J748" s="13">
        <f>J745+J746+J747</f>
        <v>410</v>
      </c>
    </row>
    <row r="749" spans="1:11" x14ac:dyDescent="0.45">
      <c r="A749" s="2" t="s">
        <v>674</v>
      </c>
    </row>
    <row r="750" spans="1:11" x14ac:dyDescent="0.45">
      <c r="B750" s="11" t="s">
        <v>7</v>
      </c>
      <c r="C750" s="11" t="s">
        <v>8</v>
      </c>
      <c r="D750" s="11" t="s">
        <v>675</v>
      </c>
      <c r="E750" s="11" t="s">
        <v>297</v>
      </c>
      <c r="F750" s="11" t="s">
        <v>11</v>
      </c>
      <c r="G750" s="11" t="s">
        <v>11</v>
      </c>
      <c r="H750" s="11" t="s">
        <v>298</v>
      </c>
      <c r="I750" s="11" t="s">
        <v>13</v>
      </c>
      <c r="J750" s="12">
        <v>49.99</v>
      </c>
      <c r="K750" s="12">
        <v>49.99</v>
      </c>
    </row>
    <row r="751" spans="1:11" x14ac:dyDescent="0.45">
      <c r="B751" s="11" t="s">
        <v>41</v>
      </c>
      <c r="C751" s="11" t="s">
        <v>8</v>
      </c>
      <c r="D751" s="11" t="s">
        <v>161</v>
      </c>
      <c r="E751" s="11" t="s">
        <v>398</v>
      </c>
      <c r="F751" s="11" t="s">
        <v>11</v>
      </c>
      <c r="G751" s="11" t="s">
        <v>11</v>
      </c>
      <c r="H751" s="11" t="s">
        <v>676</v>
      </c>
      <c r="I751" s="11" t="s">
        <v>13</v>
      </c>
      <c r="J751" s="12">
        <v>598.73</v>
      </c>
      <c r="K751" s="12">
        <v>648.72</v>
      </c>
    </row>
    <row r="752" spans="1:11" x14ac:dyDescent="0.45">
      <c r="B752" s="11" t="s">
        <v>14</v>
      </c>
      <c r="C752" s="11" t="s">
        <v>8</v>
      </c>
      <c r="D752" s="11" t="s">
        <v>677</v>
      </c>
      <c r="E752" s="11" t="s">
        <v>297</v>
      </c>
      <c r="F752" s="11" t="s">
        <v>11</v>
      </c>
      <c r="G752" s="11" t="s">
        <v>11</v>
      </c>
      <c r="H752" s="11" t="s">
        <v>298</v>
      </c>
      <c r="I752" s="11" t="s">
        <v>13</v>
      </c>
      <c r="J752" s="12">
        <v>49.99</v>
      </c>
      <c r="K752" s="12">
        <v>698.71</v>
      </c>
    </row>
    <row r="753" spans="1:11" x14ac:dyDescent="0.45">
      <c r="B753" s="11" t="s">
        <v>14</v>
      </c>
      <c r="C753" s="11" t="s">
        <v>8</v>
      </c>
      <c r="D753" s="11" t="s">
        <v>150</v>
      </c>
      <c r="E753" s="11" t="s">
        <v>398</v>
      </c>
      <c r="F753" s="11" t="s">
        <v>11</v>
      </c>
      <c r="G753" s="11" t="s">
        <v>11</v>
      </c>
      <c r="H753" s="11" t="s">
        <v>676</v>
      </c>
      <c r="I753" s="11" t="s">
        <v>13</v>
      </c>
      <c r="J753" s="12">
        <v>496.98</v>
      </c>
      <c r="K753" s="12">
        <v>1195.69</v>
      </c>
    </row>
    <row r="754" spans="1:11" x14ac:dyDescent="0.45">
      <c r="B754" s="11" t="s">
        <v>165</v>
      </c>
      <c r="C754" s="11" t="s">
        <v>8</v>
      </c>
      <c r="D754" s="11" t="s">
        <v>150</v>
      </c>
      <c r="E754" s="11" t="s">
        <v>398</v>
      </c>
      <c r="F754" s="11" t="s">
        <v>11</v>
      </c>
      <c r="G754" s="11" t="s">
        <v>11</v>
      </c>
      <c r="H754" s="11" t="s">
        <v>676</v>
      </c>
      <c r="I754" s="11" t="s">
        <v>13</v>
      </c>
      <c r="J754" s="12">
        <v>419.33</v>
      </c>
      <c r="K754" s="12">
        <v>1615.02</v>
      </c>
    </row>
    <row r="755" spans="1:11" x14ac:dyDescent="0.45">
      <c r="B755" s="11" t="s">
        <v>174</v>
      </c>
      <c r="C755" s="11" t="s">
        <v>8</v>
      </c>
      <c r="D755" s="11" t="s">
        <v>161</v>
      </c>
      <c r="E755" s="11" t="s">
        <v>398</v>
      </c>
      <c r="F755" s="11" t="s">
        <v>11</v>
      </c>
      <c r="G755" s="11" t="s">
        <v>11</v>
      </c>
      <c r="H755" s="11" t="s">
        <v>676</v>
      </c>
      <c r="I755" s="11" t="s">
        <v>13</v>
      </c>
      <c r="J755" s="12">
        <v>313.08999999999997</v>
      </c>
      <c r="K755" s="12">
        <v>1928.11</v>
      </c>
    </row>
    <row r="756" spans="1:11" x14ac:dyDescent="0.45">
      <c r="A756" s="3" t="s">
        <v>678</v>
      </c>
      <c r="J756" s="13">
        <f>J750+J751+J752+J753+J754+J755</f>
        <v>1928.11</v>
      </c>
    </row>
    <row r="757" spans="1:11" x14ac:dyDescent="0.45">
      <c r="A757" s="4" t="s">
        <v>679</v>
      </c>
      <c r="J757" s="13">
        <f>J708+J712+J724+J743+J748+J756</f>
        <v>6066.0899999999992</v>
      </c>
    </row>
    <row r="758" spans="1:11" x14ac:dyDescent="0.45">
      <c r="A758" s="2" t="s">
        <v>682</v>
      </c>
    </row>
    <row r="759" spans="1:11" x14ac:dyDescent="0.45">
      <c r="A759" s="2" t="s">
        <v>683</v>
      </c>
    </row>
    <row r="760" spans="1:11" x14ac:dyDescent="0.45">
      <c r="B760" s="11" t="s">
        <v>19</v>
      </c>
      <c r="C760" s="11" t="s">
        <v>20</v>
      </c>
      <c r="D760" s="11" t="s">
        <v>684</v>
      </c>
      <c r="E760" s="11" t="s">
        <v>11</v>
      </c>
      <c r="F760" s="11" t="s">
        <v>11</v>
      </c>
      <c r="G760" s="11" t="s">
        <v>11</v>
      </c>
      <c r="H760" s="11" t="s">
        <v>685</v>
      </c>
      <c r="I760" s="11" t="s">
        <v>11</v>
      </c>
      <c r="J760" s="12">
        <v>-2668.32</v>
      </c>
      <c r="K760" s="12">
        <v>-2668.32</v>
      </c>
    </row>
    <row r="761" spans="1:11" x14ac:dyDescent="0.45">
      <c r="B761" s="11" t="s">
        <v>7</v>
      </c>
      <c r="C761" s="11" t="s">
        <v>8</v>
      </c>
      <c r="D761" s="11" t="s">
        <v>686</v>
      </c>
      <c r="E761" s="11" t="s">
        <v>687</v>
      </c>
      <c r="F761" s="11" t="s">
        <v>11</v>
      </c>
      <c r="G761" s="11" t="s">
        <v>11</v>
      </c>
      <c r="H761" s="11" t="s">
        <v>209</v>
      </c>
      <c r="I761" s="11" t="s">
        <v>13</v>
      </c>
      <c r="J761" s="12">
        <v>5336.64</v>
      </c>
      <c r="K761" s="12">
        <v>2668.32</v>
      </c>
    </row>
    <row r="762" spans="1:11" x14ac:dyDescent="0.45">
      <c r="B762" s="11" t="s">
        <v>7</v>
      </c>
      <c r="C762" s="11" t="s">
        <v>8</v>
      </c>
      <c r="D762" s="11" t="s">
        <v>686</v>
      </c>
      <c r="E762" s="11" t="s">
        <v>687</v>
      </c>
      <c r="F762" s="11" t="s">
        <v>11</v>
      </c>
      <c r="G762" s="11" t="s">
        <v>11</v>
      </c>
      <c r="H762" s="11" t="s">
        <v>688</v>
      </c>
      <c r="I762" s="11" t="s">
        <v>13</v>
      </c>
      <c r="J762" s="11"/>
      <c r="K762" s="12">
        <v>2668.32</v>
      </c>
    </row>
    <row r="763" spans="1:11" x14ac:dyDescent="0.45">
      <c r="B763" s="11" t="s">
        <v>14</v>
      </c>
      <c r="C763" s="11" t="s">
        <v>8</v>
      </c>
      <c r="D763" s="11" t="s">
        <v>689</v>
      </c>
      <c r="E763" s="11" t="s">
        <v>687</v>
      </c>
      <c r="F763" s="11" t="s">
        <v>11</v>
      </c>
      <c r="G763" s="11" t="s">
        <v>11</v>
      </c>
      <c r="H763" s="11" t="s">
        <v>209</v>
      </c>
      <c r="I763" s="11" t="s">
        <v>13</v>
      </c>
      <c r="J763" s="12">
        <v>2729.52</v>
      </c>
      <c r="K763" s="12">
        <v>5397.84</v>
      </c>
    </row>
    <row r="764" spans="1:11" x14ac:dyDescent="0.45">
      <c r="B764" s="11" t="s">
        <v>14</v>
      </c>
      <c r="C764" s="11" t="s">
        <v>8</v>
      </c>
      <c r="D764" s="11" t="s">
        <v>689</v>
      </c>
      <c r="E764" s="11" t="s">
        <v>687</v>
      </c>
      <c r="F764" s="11" t="s">
        <v>11</v>
      </c>
      <c r="G764" s="11" t="s">
        <v>11</v>
      </c>
      <c r="H764" s="11" t="s">
        <v>688</v>
      </c>
      <c r="I764" s="11" t="s">
        <v>13</v>
      </c>
      <c r="J764" s="11"/>
      <c r="K764" s="12">
        <v>5397.84</v>
      </c>
    </row>
    <row r="765" spans="1:11" x14ac:dyDescent="0.45">
      <c r="B765" s="11" t="s">
        <v>195</v>
      </c>
      <c r="C765" s="11" t="s">
        <v>8</v>
      </c>
      <c r="D765" s="11" t="s">
        <v>690</v>
      </c>
      <c r="E765" s="11" t="s">
        <v>687</v>
      </c>
      <c r="F765" s="11" t="s">
        <v>11</v>
      </c>
      <c r="G765" s="11" t="s">
        <v>11</v>
      </c>
      <c r="H765" s="11" t="s">
        <v>209</v>
      </c>
      <c r="I765" s="11" t="s">
        <v>13</v>
      </c>
      <c r="J765" s="12">
        <v>2729.52</v>
      </c>
      <c r="K765" s="12">
        <v>8127.3600000000006</v>
      </c>
    </row>
    <row r="766" spans="1:11" x14ac:dyDescent="0.45">
      <c r="B766" s="11" t="s">
        <v>195</v>
      </c>
      <c r="C766" s="11" t="s">
        <v>8</v>
      </c>
      <c r="D766" s="11" t="s">
        <v>690</v>
      </c>
      <c r="E766" s="11" t="s">
        <v>687</v>
      </c>
      <c r="F766" s="11" t="s">
        <v>11</v>
      </c>
      <c r="G766" s="11" t="s">
        <v>11</v>
      </c>
      <c r="H766" s="11" t="s">
        <v>688</v>
      </c>
      <c r="I766" s="11" t="s">
        <v>13</v>
      </c>
      <c r="J766" s="11"/>
      <c r="K766" s="12">
        <v>8127.3600000000006</v>
      </c>
    </row>
    <row r="767" spans="1:11" x14ac:dyDescent="0.45">
      <c r="B767" s="11" t="s">
        <v>172</v>
      </c>
      <c r="C767" s="11" t="s">
        <v>8</v>
      </c>
      <c r="D767" s="11" t="s">
        <v>691</v>
      </c>
      <c r="E767" s="11" t="s">
        <v>687</v>
      </c>
      <c r="F767" s="11" t="s">
        <v>11</v>
      </c>
      <c r="G767" s="11" t="s">
        <v>11</v>
      </c>
      <c r="H767" s="11" t="s">
        <v>209</v>
      </c>
      <c r="I767" s="11" t="s">
        <v>13</v>
      </c>
      <c r="J767" s="12">
        <v>2729.52</v>
      </c>
      <c r="K767" s="12">
        <v>10856.880000000001</v>
      </c>
    </row>
    <row r="768" spans="1:11" x14ac:dyDescent="0.45">
      <c r="B768" s="11" t="s">
        <v>172</v>
      </c>
      <c r="C768" s="11" t="s">
        <v>8</v>
      </c>
      <c r="D768" s="11" t="s">
        <v>691</v>
      </c>
      <c r="E768" s="11" t="s">
        <v>687</v>
      </c>
      <c r="F768" s="11" t="s">
        <v>11</v>
      </c>
      <c r="G768" s="11" t="s">
        <v>11</v>
      </c>
      <c r="H768" s="11" t="s">
        <v>688</v>
      </c>
      <c r="I768" s="11" t="s">
        <v>13</v>
      </c>
      <c r="J768" s="11"/>
      <c r="K768" s="12">
        <v>10856.880000000001</v>
      </c>
    </row>
    <row r="769" spans="1:11" x14ac:dyDescent="0.45">
      <c r="A769" s="3" t="s">
        <v>692</v>
      </c>
      <c r="J769" s="13">
        <f>J760+J761+J762+J763+J764+J765+J766+J767+J768</f>
        <v>10856.880000000001</v>
      </c>
    </row>
    <row r="770" spans="1:11" x14ac:dyDescent="0.45">
      <c r="A770" s="2" t="s">
        <v>693</v>
      </c>
    </row>
    <row r="771" spans="1:11" x14ac:dyDescent="0.45">
      <c r="B771" s="11" t="s">
        <v>19</v>
      </c>
      <c r="C771" s="11" t="s">
        <v>20</v>
      </c>
      <c r="D771" s="11" t="s">
        <v>684</v>
      </c>
      <c r="E771" s="11" t="s">
        <v>11</v>
      </c>
      <c r="F771" s="11" t="s">
        <v>11</v>
      </c>
      <c r="G771" s="11" t="s">
        <v>11</v>
      </c>
      <c r="H771" s="11" t="s">
        <v>685</v>
      </c>
      <c r="I771" s="11" t="s">
        <v>11</v>
      </c>
      <c r="J771" s="12">
        <v>-5814</v>
      </c>
      <c r="K771" s="12">
        <v>-5814</v>
      </c>
    </row>
    <row r="772" spans="1:11" x14ac:dyDescent="0.45">
      <c r="B772" s="11" t="s">
        <v>7</v>
      </c>
      <c r="C772" s="11" t="s">
        <v>8</v>
      </c>
      <c r="D772" s="11" t="s">
        <v>686</v>
      </c>
      <c r="E772" s="11" t="s">
        <v>687</v>
      </c>
      <c r="F772" s="11" t="s">
        <v>11</v>
      </c>
      <c r="G772" s="11" t="s">
        <v>11</v>
      </c>
      <c r="H772" s="11" t="s">
        <v>209</v>
      </c>
      <c r="I772" s="11" t="s">
        <v>13</v>
      </c>
      <c r="J772" s="12">
        <v>11628</v>
      </c>
      <c r="K772" s="12">
        <v>5814</v>
      </c>
    </row>
    <row r="773" spans="1:11" x14ac:dyDescent="0.45">
      <c r="B773" s="11" t="s">
        <v>14</v>
      </c>
      <c r="C773" s="11" t="s">
        <v>8</v>
      </c>
      <c r="D773" s="11" t="s">
        <v>689</v>
      </c>
      <c r="E773" s="11" t="s">
        <v>687</v>
      </c>
      <c r="F773" s="11" t="s">
        <v>11</v>
      </c>
      <c r="G773" s="11" t="s">
        <v>11</v>
      </c>
      <c r="H773" s="11" t="s">
        <v>209</v>
      </c>
      <c r="I773" s="11" t="s">
        <v>13</v>
      </c>
      <c r="J773" s="12">
        <v>5875.2</v>
      </c>
      <c r="K773" s="12">
        <v>11689.2</v>
      </c>
    </row>
    <row r="774" spans="1:11" x14ac:dyDescent="0.45">
      <c r="B774" s="11" t="s">
        <v>195</v>
      </c>
      <c r="C774" s="11" t="s">
        <v>8</v>
      </c>
      <c r="D774" s="11" t="s">
        <v>690</v>
      </c>
      <c r="E774" s="11" t="s">
        <v>687</v>
      </c>
      <c r="F774" s="11" t="s">
        <v>11</v>
      </c>
      <c r="G774" s="11" t="s">
        <v>11</v>
      </c>
      <c r="H774" s="11" t="s">
        <v>209</v>
      </c>
      <c r="I774" s="11" t="s">
        <v>13</v>
      </c>
      <c r="J774" s="12">
        <v>5875.2</v>
      </c>
      <c r="K774" s="12">
        <v>17564.400000000001</v>
      </c>
    </row>
    <row r="775" spans="1:11" x14ac:dyDescent="0.45">
      <c r="B775" s="11" t="s">
        <v>172</v>
      </c>
      <c r="C775" s="11" t="s">
        <v>8</v>
      </c>
      <c r="D775" s="11" t="s">
        <v>691</v>
      </c>
      <c r="E775" s="11" t="s">
        <v>687</v>
      </c>
      <c r="F775" s="11" t="s">
        <v>11</v>
      </c>
      <c r="G775" s="11" t="s">
        <v>11</v>
      </c>
      <c r="H775" s="11" t="s">
        <v>209</v>
      </c>
      <c r="I775" s="11" t="s">
        <v>13</v>
      </c>
      <c r="J775" s="12">
        <v>5875.2</v>
      </c>
      <c r="K775" s="12">
        <v>23439.600000000002</v>
      </c>
    </row>
    <row r="776" spans="1:11" x14ac:dyDescent="0.45">
      <c r="A776" s="3" t="s">
        <v>694</v>
      </c>
      <c r="J776" s="13">
        <f>J771+J772+J773+J774+J775</f>
        <v>23439.600000000002</v>
      </c>
    </row>
    <row r="777" spans="1:11" x14ac:dyDescent="0.45">
      <c r="A777" s="4" t="s">
        <v>695</v>
      </c>
      <c r="J777" s="13">
        <f>J769+J776</f>
        <v>34296.480000000003</v>
      </c>
    </row>
    <row r="778" spans="1:11" x14ac:dyDescent="0.45">
      <c r="A778" s="5" t="s">
        <v>696</v>
      </c>
      <c r="J778" s="57">
        <v>541484.73</v>
      </c>
    </row>
    <row r="779" spans="1:11" x14ac:dyDescent="0.45">
      <c r="A779" s="9" t="s">
        <v>697</v>
      </c>
      <c r="J779" s="35">
        <f>+J162-J778</f>
        <v>359172.48000000021</v>
      </c>
    </row>
    <row r="780" spans="1:11" x14ac:dyDescent="0.45">
      <c r="A780" s="2" t="s">
        <v>698</v>
      </c>
      <c r="J780" s="33"/>
    </row>
    <row r="781" spans="1:11" x14ac:dyDescent="0.45">
      <c r="B781" s="11" t="s">
        <v>699</v>
      </c>
      <c r="J781" s="58"/>
    </row>
    <row r="782" spans="1:11" x14ac:dyDescent="0.45">
      <c r="B782" s="11" t="s">
        <v>700</v>
      </c>
      <c r="J782" s="58"/>
    </row>
    <row r="783" spans="1:11" x14ac:dyDescent="0.45">
      <c r="A783" s="9" t="s">
        <v>701</v>
      </c>
      <c r="J783" s="59">
        <f>J780+J781+J782</f>
        <v>0</v>
      </c>
    </row>
    <row r="784" spans="1:11" x14ac:dyDescent="0.45">
      <c r="A784" s="9" t="s">
        <v>702</v>
      </c>
      <c r="J784" s="35">
        <f>+J779-J783</f>
        <v>359172.48000000021</v>
      </c>
    </row>
    <row r="785" spans="10:10" x14ac:dyDescent="0.45">
      <c r="J785" s="33"/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YTD Budget Performance</vt:lpstr>
      <vt:lpstr>4-30-2026 Balance Sheet</vt:lpstr>
      <vt:lpstr>Profit and Loss Stmt by Month</vt:lpstr>
      <vt:lpstr>April Profit &amp; Loss Detail</vt:lpstr>
      <vt:lpstr>YTD Profit &amp; Loss Detail</vt:lpstr>
      <vt:lpstr>'4-30-2026 Balance Sheet'!Print_Area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Bonnie Krattiger</cp:lastModifiedBy>
  <cp:lastPrinted>2026-05-13T16:53:37Z</cp:lastPrinted>
  <dcterms:created xsi:type="dcterms:W3CDTF">2022-03-24T08:55:57Z</dcterms:created>
  <dcterms:modified xsi:type="dcterms:W3CDTF">2026-05-13T16:59:56Z</dcterms:modified>
  <cp:category/>
</cp:coreProperties>
</file>